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Gewerbe\digento\digento_Website\digento ordner\digento\download\"/>
    </mc:Choice>
  </mc:AlternateContent>
  <xr:revisionPtr revIDLastSave="0" documentId="8_{2E75572C-B523-4C26-B345-C0675C3DA43D}" xr6:coauthVersionLast="47" xr6:coauthVersionMax="47" xr10:uidLastSave="{00000000-0000-0000-0000-000000000000}"/>
  <bookViews>
    <workbookView xWindow="-108" yWindow="-108" windowWidth="30936" windowHeight="16896" tabRatio="500" xr2:uid="{00000000-000D-0000-FFFF-FFFF00000000}"/>
  </bookViews>
  <sheets>
    <sheet name="EBS Angebotsrechner" sheetId="1" r:id="rId1"/>
    <sheet name="EBS Preisübersicht" sheetId="2" r:id="rId2"/>
    <sheet name="Preismatrix" sheetId="5" r:id="rId3"/>
    <sheet name="Konditionen" sheetId="6" r:id="rId4"/>
    <sheet name="Verlage" sheetId="7" r:id="rId5"/>
  </sheets>
  <definedNames>
    <definedName name="_xlnm._FilterDatabase" localSheetId="1" hidden="1">'EBS Preisübersicht'!$B$4:$L$41</definedName>
    <definedName name="_xlnm._FilterDatabase" localSheetId="4" hidden="1">Verlage!$A$3:$E$107</definedName>
    <definedName name="BeckGroessen">Preismatrix!$E$3:$E$5</definedName>
    <definedName name="BeckPakete">Preismatrix!$D$3:$D$4</definedName>
    <definedName name="Bezugsjahr">Preismatrix!$I$13</definedName>
    <definedName name="_xlnm.Print_Area" localSheetId="0">'EBS Angebotsrechner'!$A$1:$L$40</definedName>
    <definedName name="Faktortabelle">Preismatrix!$D$9:$D$26</definedName>
    <definedName name="Folgerabatt_CHB">Preismatrix!$I$4</definedName>
    <definedName name="Groessenfaktoren">Preismatrix!$I$5:$I$7</definedName>
    <definedName name="Halbwert_Alter">Preismatrix!$I$14</definedName>
    <definedName name="Kappung_Auflagen">Preismatrix!$I$17</definedName>
    <definedName name="Kombirabatt_Gesamt">Preismatrix!$I$2</definedName>
    <definedName name="Kombirabatt_LSW">Preismatrix!$I$3</definedName>
    <definedName name="NomosGroessen">Preismatrix!$G$3:$G$5</definedName>
    <definedName name="NomosPakete">Preismatrix!$B$3:$B$5</definedName>
    <definedName name="NomosTypen">Preismatrix!$C$3:$C$5</definedName>
    <definedName name="Preisvarianten">Preismatrix!$F$3:$F$4</definedName>
    <definedName name="Restwert">Preismatrix!$I$16</definedName>
    <definedName name="Satz_Gesamt">Preismatrix!$I$20</definedName>
    <definedName name="Satz_Jura">Preismatrix!$I$22</definedName>
    <definedName name="Satz_SoWi">Preismatrix!$I$21</definedName>
    <definedName name="Steilheit">Preismatrix!$I$15</definedName>
    <definedName name="Typfaktoren">Preismatrix!$I$8:$I$10</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45" i="2" l="1"/>
  <c r="L13" i="2"/>
  <c r="L12" i="2"/>
  <c r="L10" i="2"/>
  <c r="L9" i="2"/>
  <c r="L8" i="2"/>
  <c r="L7" i="2"/>
  <c r="L6" i="2"/>
  <c r="L5" i="2"/>
  <c r="L25" i="2"/>
  <c r="L24" i="2"/>
  <c r="L23" i="2"/>
  <c r="L22" i="2"/>
  <c r="L21" i="2"/>
  <c r="L20" i="2"/>
  <c r="L19" i="2"/>
  <c r="L18" i="2"/>
  <c r="L17" i="2"/>
  <c r="L16" i="2"/>
  <c r="L15" i="2"/>
  <c r="L14" i="2"/>
  <c r="L11" i="2"/>
  <c r="L47" i="2"/>
  <c r="L46" i="2"/>
  <c r="G18" i="1"/>
  <c r="D37" i="5"/>
  <c r="E37" i="5" s="1"/>
  <c r="D36" i="5"/>
  <c r="E36" i="5" s="1"/>
  <c r="D35" i="5"/>
  <c r="E35" i="5" s="1"/>
  <c r="D34" i="5"/>
  <c r="E34" i="5" s="1"/>
  <c r="D33" i="5"/>
  <c r="E33" i="5" s="1"/>
  <c r="D32" i="5"/>
  <c r="E32" i="5" s="1"/>
  <c r="D31" i="5"/>
  <c r="E31" i="5" s="1"/>
  <c r="D30" i="5"/>
  <c r="E30" i="5" s="1"/>
  <c r="D26" i="5"/>
  <c r="E26" i="5" s="1"/>
  <c r="C26" i="5"/>
  <c r="D25" i="5"/>
  <c r="E25" i="5" s="1"/>
  <c r="C25" i="5"/>
  <c r="D24" i="5"/>
  <c r="E24" i="5" s="1"/>
  <c r="C24" i="5"/>
  <c r="D23" i="5"/>
  <c r="E23" i="5" s="1"/>
  <c r="C23" i="5"/>
  <c r="D22" i="5"/>
  <c r="E22" i="5" s="1"/>
  <c r="C22" i="5"/>
  <c r="D21" i="5"/>
  <c r="E21" i="5" s="1"/>
  <c r="C21" i="5"/>
  <c r="D20" i="5"/>
  <c r="E20" i="5" s="1"/>
  <c r="C20" i="5"/>
  <c r="D19" i="5"/>
  <c r="E19" i="5" s="1"/>
  <c r="C19" i="5"/>
  <c r="D18" i="5"/>
  <c r="E18" i="5" s="1"/>
  <c r="C18" i="5"/>
  <c r="D17" i="5"/>
  <c r="E17" i="5" s="1"/>
  <c r="C17" i="5"/>
  <c r="D16" i="5"/>
  <c r="E16" i="5" s="1"/>
  <c r="C16" i="5"/>
  <c r="D15" i="5"/>
  <c r="E15" i="5" s="1"/>
  <c r="C15" i="5"/>
  <c r="D14" i="5"/>
  <c r="E14" i="5" s="1"/>
  <c r="C14" i="5"/>
  <c r="D13" i="5"/>
  <c r="E13" i="5" s="1"/>
  <c r="C13" i="5"/>
  <c r="D12" i="5"/>
  <c r="E12" i="5" s="1"/>
  <c r="C12" i="5"/>
  <c r="D11" i="5"/>
  <c r="E11" i="5" s="1"/>
  <c r="C11" i="5"/>
  <c r="D10" i="5"/>
  <c r="E10" i="5" s="1"/>
  <c r="C10" i="5"/>
  <c r="D9" i="5"/>
  <c r="E9" i="5" s="1"/>
  <c r="C9" i="5"/>
  <c r="H47" i="2"/>
  <c r="D47" i="2"/>
  <c r="I47" i="2" s="1"/>
  <c r="H46" i="2"/>
  <c r="D46" i="2"/>
  <c r="I46" i="2" s="1"/>
  <c r="I45" i="2"/>
  <c r="H45" i="2"/>
  <c r="B43" i="2"/>
  <c r="J41" i="2"/>
  <c r="I41" i="2"/>
  <c r="L41" i="2" s="1"/>
  <c r="L40" i="2"/>
  <c r="J39" i="2"/>
  <c r="I39" i="2"/>
  <c r="L39" i="2" s="1"/>
  <c r="L38" i="2"/>
  <c r="J37" i="2"/>
  <c r="I37" i="2"/>
  <c r="L37" i="2" s="1"/>
  <c r="L36" i="2"/>
  <c r="J35" i="2"/>
  <c r="I35" i="2"/>
  <c r="L34" i="2"/>
  <c r="J33" i="2"/>
  <c r="I33" i="2"/>
  <c r="L33" i="2" s="1"/>
  <c r="L32" i="2"/>
  <c r="J31" i="2"/>
  <c r="I31" i="2"/>
  <c r="L30" i="2"/>
  <c r="I25" i="2"/>
  <c r="J24" i="2"/>
  <c r="I24" i="2"/>
  <c r="J23" i="2"/>
  <c r="I23" i="2"/>
  <c r="J22" i="2"/>
  <c r="I22" i="2"/>
  <c r="J21" i="2"/>
  <c r="I21" i="2"/>
  <c r="J20" i="2"/>
  <c r="I20" i="2"/>
  <c r="J19" i="2"/>
  <c r="I19" i="2"/>
  <c r="I18" i="2"/>
  <c r="J17" i="2"/>
  <c r="I17" i="2"/>
  <c r="J16" i="2"/>
  <c r="I16" i="2"/>
  <c r="J15" i="2"/>
  <c r="I15" i="2"/>
  <c r="J14" i="2"/>
  <c r="I14" i="2"/>
  <c r="J13" i="2"/>
  <c r="I13" i="2"/>
  <c r="J12" i="2"/>
  <c r="I12" i="2"/>
  <c r="I11" i="2"/>
  <c r="J10" i="2"/>
  <c r="I10" i="2"/>
  <c r="J9" i="2"/>
  <c r="I9" i="2"/>
  <c r="J8" i="2"/>
  <c r="I8" i="2"/>
  <c r="J7" i="2"/>
  <c r="I7" i="2"/>
  <c r="J6" i="2"/>
  <c r="I6" i="2"/>
  <c r="J5" i="2"/>
  <c r="I5" i="2"/>
  <c r="G32" i="1"/>
  <c r="G30" i="1"/>
  <c r="G29" i="1"/>
  <c r="G9" i="1"/>
  <c r="N8" i="1"/>
  <c r="L8" i="1"/>
  <c r="N7" i="1"/>
  <c r="L7" i="1"/>
  <c r="N6" i="1"/>
  <c r="L6" i="1"/>
  <c r="L31" i="2" l="1"/>
  <c r="L35" i="2"/>
  <c r="E47" i="2"/>
  <c r="E46" i="2"/>
  <c r="G31" i="1"/>
  <c r="G33" i="1" l="1"/>
  <c r="G34" i="1"/>
  <c r="E45" i="2"/>
  <c r="D38" i="5" l="1"/>
</calcChain>
</file>

<file path=xl/sharedStrings.xml><?xml version="1.0" encoding="utf-8"?>
<sst xmlns="http://schemas.openxmlformats.org/spreadsheetml/2006/main" count="589" uniqueCount="277">
  <si>
    <t>Your Trusted Knowledge Base: https://www.inlibra.com</t>
  </si>
  <si>
    <t>EBS Nomos &amp; Partner (ehem. Nomos eLibrary)**</t>
  </si>
  <si>
    <t>EBS-Angebot 2027 berechnen</t>
  </si>
  <si>
    <t xml:space="preserve"> Typ</t>
  </si>
  <si>
    <t>Faktor Typ</t>
  </si>
  <si>
    <t>Größe (FTE)</t>
  </si>
  <si>
    <t>Faktor Größe</t>
  </si>
  <si>
    <t>Paket</t>
  </si>
  <si>
    <t>Hinweis</t>
  </si>
  <si>
    <t>EBS-Paket auswählen (Nomos &amp; Partner, ehem. Nomos &amp; VDI eLibrary)</t>
  </si>
  <si>
    <t>Bitte wählen</t>
  </si>
  <si>
    <t>Universitäten</t>
  </si>
  <si>
    <t>≤ 5.000 FTE</t>
  </si>
  <si>
    <t>Gesamt</t>
  </si>
  <si>
    <t>inkl. SoWi, Jura, Medizin, MINT</t>
  </si>
  <si>
    <t>Einrichtungstyp auswählen</t>
  </si>
  <si>
    <t>Fachhochschulen</t>
  </si>
  <si>
    <t>≤ 10.000 FTE</t>
  </si>
  <si>
    <t>SoWi</t>
  </si>
  <si>
    <t>einzeln erhältlich</t>
  </si>
  <si>
    <t>Einrichtungsgröße auswählen (Uni/FH)</t>
  </si>
  <si>
    <t>Staats-/Landesbib</t>
  </si>
  <si>
    <t>&gt; 10.000 FTE</t>
  </si>
  <si>
    <t>Jura</t>
  </si>
  <si>
    <t>Angebotspreis EBS Nomos &amp; Partner</t>
  </si>
  <si>
    <t>Medizin und MINT nur im Gesamtpaket. Größenfaktor (FTE) gilt nur für Universitäten/FH.</t>
  </si>
  <si>
    <t>EBS C.H.Beck / Vahlen &amp; Partner 2027</t>
  </si>
  <si>
    <t>Einrichtungsgröße</t>
  </si>
  <si>
    <t>FTE</t>
  </si>
  <si>
    <t>EBS-Paket auswählen (CHB / Vahlen &amp; Partner, ehem. beck-eLibrary)</t>
  </si>
  <si>
    <t>Große Einrichtung</t>
  </si>
  <si>
    <t>über 20.000 FTE</t>
  </si>
  <si>
    <t>Einrichtungsgröße auswählen</t>
  </si>
  <si>
    <t>Mittlere Einrichtung</t>
  </si>
  <si>
    <t>5.001 bis 20.000 FTE</t>
  </si>
  <si>
    <t>Preisvariante auswählen</t>
  </si>
  <si>
    <t>Kleine Einrichtung</t>
  </si>
  <si>
    <t>bis 5.000 FTE</t>
  </si>
  <si>
    <t>Angebotspreis EBS C.H.Beck / Vahlen &amp; Partner</t>
  </si>
  <si>
    <t>Der Folgepreis gilt für Kunden eines bereits laufenden EBS-Pakets der beck-eLibrary.</t>
  </si>
  <si>
    <t>Kombiangebot: EBS Nomos &amp; Partner + EBS C.H.Beck / Vahlen &amp; Partner</t>
  </si>
  <si>
    <t>Beide Pakete auswählen und Kombinationspreis berechnen</t>
  </si>
  <si>
    <t>Nomos-Paket</t>
  </si>
  <si>
    <t>Einrichtungstyp Nomos</t>
  </si>
  <si>
    <t>Einrichtungsgröße Nomos (Uni/FH)</t>
  </si>
  <si>
    <t>C.H.Beck-Paket</t>
  </si>
  <si>
    <t>Einrichtungsgröße C.H.Beck</t>
  </si>
  <si>
    <t>Preisvariante C.H.Beck</t>
  </si>
  <si>
    <t>Preis EBS Nomos &amp; Partner</t>
  </si>
  <si>
    <t>Preis EBS C.H.Beck / Vahlen &amp; Partner</t>
  </si>
  <si>
    <t>Summe der Einzelangebote</t>
  </si>
  <si>
    <t>Kombinationsrabatt</t>
  </si>
  <si>
    <t>Rabattbetrag</t>
  </si>
  <si>
    <t>Endpreis Kombiangebot</t>
  </si>
  <si>
    <t>Bei gleichzeitiger Buchung beider ausgewählten EBS-Angebote wird auf die Summe der jeweiligen Angebotspreise ein Kombinationsrabatt von 15 % gewährt (in Verbindung mit EBS C.H.Beck / Vahlen &amp; Partner Gesamt).</t>
  </si>
  <si>
    <t>Laufzeit: 01.01.2027–31.12.2027</t>
  </si>
  <si>
    <t>* Bruttopreise</t>
  </si>
  <si>
    <t>*** Folgepreis für Kunden eines bereits laufenden EBS-Pakets der beck-eLibrary</t>
  </si>
  <si>
    <t>Inlibra EBS 2027 – zentrale Preisübersicht</t>
  </si>
  <si>
    <t>Nomos &amp; Partner: alle regulären Preisoptionen</t>
  </si>
  <si>
    <t>Einrichtungstyp</t>
  </si>
  <si>
    <t>FTE-Klasse</t>
  </si>
  <si>
    <t>Titelanzahl
(Prognose)</t>
  </si>
  <si>
    <t>Wert* Summe Inst
(Prognose)</t>
  </si>
  <si>
    <t>Wert* inkl.
Backlistbewertung</t>
  </si>
  <si>
    <t>Basispreis 
&gt; 10.000 FTE</t>
  </si>
  <si>
    <t>Faktor
Typ</t>
  </si>
  <si>
    <t>Faktor
Größe</t>
  </si>
  <si>
    <t>Endpreis 
brutto</t>
  </si>
  <si>
    <t>Gesamt (N&amp;P)</t>
  </si>
  <si>
    <t>Staats-/Landesbibliotheken</t>
  </si>
  <si>
    <t>nicht relevant</t>
  </si>
  <si>
    <t>–</t>
  </si>
  <si>
    <t>SoWi (N&amp;P)</t>
  </si>
  <si>
    <t>Jura (N&amp;P)</t>
  </si>
  <si>
    <t>Medizin (N&amp;P)</t>
  </si>
  <si>
    <t>(nicht einzeln erhältlich)</t>
  </si>
  <si>
    <t>n/a</t>
  </si>
  <si>
    <t>MINT (N&amp;P)</t>
  </si>
  <si>
    <t>C.H.Beck / Vahlen &amp; Partner: alle regulären Preisoptionen</t>
  </si>
  <si>
    <t>FTE-Definition</t>
  </si>
  <si>
    <t>Titelanzahl</t>
  </si>
  <si>
    <t>Wert Summe Inst</t>
  </si>
  <si>
    <t>Preisvariante</t>
  </si>
  <si>
    <t>Listenpreis 
brutto</t>
  </si>
  <si>
    <t>Rabatt</t>
  </si>
  <si>
    <t>Gesamt (CHB)</t>
  </si>
  <si>
    <t>Standardpreis</t>
  </si>
  <si>
    <t>Folgepreis</t>
  </si>
  <si>
    <t>LSW (CHB)</t>
  </si>
  <si>
    <t>Berechnung</t>
  </si>
  <si>
    <t>Fachhochschule</t>
  </si>
  <si>
    <t>*Bruttopreise</t>
  </si>
  <si>
    <t>Der Angebotsrechner liest die Endpreise über Paket, Einrichtungstyp und FTE-Klasse aus dieser Tabelle – Bezeichnungen in den Spalten B–D und H bitte nicht ändern. Parameter (Sätze, Faktoren, Rabatte): Blatt Preismatrix.</t>
  </si>
  <si>
    <t>Faktor</t>
  </si>
  <si>
    <t>ja</t>
  </si>
  <si>
    <t>transcript</t>
  </si>
  <si>
    <t>Velbrück Wissenschaft</t>
  </si>
  <si>
    <t>mdwPress</t>
  </si>
  <si>
    <t>Konstanz University Press</t>
  </si>
  <si>
    <t>AGB</t>
  </si>
  <si>
    <t>Ergon</t>
  </si>
  <si>
    <t>Klostermann</t>
  </si>
  <si>
    <t>Rombach Wissenschaft</t>
  </si>
  <si>
    <t>Zaphon</t>
  </si>
  <si>
    <t>artesinex eBook publishing</t>
  </si>
  <si>
    <t>Don Bosco Medien GmbH</t>
  </si>
  <si>
    <t>Hamburger Edition HIS Verlagsges. mbH</t>
  </si>
  <si>
    <t>Iudicium Verlag GmbH</t>
  </si>
  <si>
    <t>MSB Matthes &amp; Seitz Berlin Verlagsgesellschaft mbH</t>
  </si>
  <si>
    <t>Neofelis Verlag GmbH</t>
  </si>
  <si>
    <t>Neukirchener Verlagsgesellschaft mbH</t>
  </si>
  <si>
    <t>Stiftung Warentest</t>
  </si>
  <si>
    <t>Vergangenheitsverlag</t>
  </si>
  <si>
    <t>Metropolitan</t>
  </si>
  <si>
    <t>Leuven University Press</t>
  </si>
  <si>
    <t>Academic Studies Press</t>
  </si>
  <si>
    <t>Vahlen</t>
  </si>
  <si>
    <t>Nomos-Pakete</t>
  </si>
  <si>
    <t>Nomos-Typen</t>
  </si>
  <si>
    <t>Beck-Pakete</t>
  </si>
  <si>
    <t>Beck-Größen</t>
  </si>
  <si>
    <t>Preisvarianten</t>
  </si>
  <si>
    <t>Nomos-Größen</t>
  </si>
  <si>
    <t>Parameter</t>
  </si>
  <si>
    <t>Wert</t>
  </si>
  <si>
    <t>Kombirabatt mit C.H.Beck Gesamt</t>
  </si>
  <si>
    <t>Kombirabatt mit C.H.Beck LSW</t>
  </si>
  <si>
    <t>LSW</t>
  </si>
  <si>
    <t>Folgerabatt C.H.Beck (laufendes EBS)</t>
  </si>
  <si>
    <t>Größenfaktor ≤ 5.000 FTE</t>
  </si>
  <si>
    <t>Größenfaktor ≤ 10.000 FTE</t>
  </si>
  <si>
    <t>EBS-Backlistbewertung – nichtlineare Altersgewichtung (S-Kurve)</t>
  </si>
  <si>
    <t>Größenfaktor &gt; 10.000 FTE</t>
  </si>
  <si>
    <t>Alter</t>
  </si>
  <si>
    <t>Jahr</t>
  </si>
  <si>
    <t>Nachlass</t>
  </si>
  <si>
    <t>Typfaktor Universitäten</t>
  </si>
  <si>
    <t>Typfaktor Fachhochschulen</t>
  </si>
  <si>
    <t>Typfaktor Staats-/Landesbibliotheken</t>
  </si>
  <si>
    <t>S-Kurve (Backlistbewertung)</t>
  </si>
  <si>
    <t>Bezugsjahr (Alter = Jahr − CY)</t>
  </si>
  <si>
    <t>Halbwert-Alter a50 (Jahre)</t>
  </si>
  <si>
    <t>Steilheit s</t>
  </si>
  <si>
    <t>Restwert (ab Alter 17)</t>
  </si>
  <si>
    <t>Kappung ältere Auflagen</t>
  </si>
  <si>
    <t>EBS-Satz (auf S-Kurven-Wert)</t>
  </si>
  <si>
    <t>Satz Gesamt</t>
  </si>
  <si>
    <t>Satz SoWi</t>
  </si>
  <si>
    <t>Satz Jura</t>
  </si>
  <si>
    <t>Eingaben gelb hinterlegt. Basispreis (Uni/FH &gt; 10.000 FTE) = ABRUNDEN(Wert inkl. Backlistbewertung × Satz; −1); Endpreise mit Typ- und Größenfaktor stehen in der EBS Preisübersicht. Kalibrierung der S-Kurve: B28:E38. Herleitung der Sätze: Blatt „Preisempfehlung (intern)“.</t>
  </si>
  <si>
    <t>17 ff.</t>
  </si>
  <si>
    <t>Kalibrierung der S-Kurve (Stützwerte)</t>
  </si>
  <si>
    <t>Stützwert</t>
  </si>
  <si>
    <t>S-Kurve</t>
  </si>
  <si>
    <t>Abweichung</t>
  </si>
  <si>
    <t>SSE</t>
  </si>
  <si>
    <t>Stützwerte = Annahmen zum Wertverlauf mit dem Alter. Parameter I14:I16 per Kleinste-Quadrate angepasst (Solver: Ziel D38 minimieren, Variablen I14:I16). Mit Nutzungsdaten nachkalibrierbar.</t>
  </si>
  <si>
    <t>Allgemeine Konditionen EBS 2027</t>
  </si>
  <si>
    <t>Es gelten grundsätzlich die Nutzungsbedingungen unter https://www.inlibra.com/agb</t>
  </si>
  <si>
    <t>Umfang</t>
  </si>
  <si>
    <t xml:space="preserve">Sowohl die Titelanzahl als auch der Wert basieren auf der Summe der bereits verfügbaren Titel bis einschl. 2025, zzgl. der Prognosen 2026 und 2027. Der Wert der für inländische Bibliotheken kostenlosen Wissenschaftspakete 2017-2020 wurde beim Gesamtwert nicht berücksichtigt. </t>
  </si>
  <si>
    <t>Preisberechnung</t>
  </si>
  <si>
    <t>Bewertungsgrundlage sind die Institutionspreise der enthaltenen Titel, gewichtet nach Alter (Copyright-Jahr): Titel des laufenden Jahres zählen voll, ältere Jahrgänge nach einer S-förmigen Kurve abnehmend bis auf einen Restwert (Faktoren s. Preismatrix). Ältere Auflagen eines Werks, zu dem eine neuere Auflage vorliegt, werden mit dem Restwert angesetzt. Die Preise für Universitäten und Fachhochschulen gelten für Einrichtungen mit mehr als 10.000 FTE; für kleinere Einrichtungen gelten die Größenfaktoren der Themenpakete. Für Staats- und Landesbibliotheken findet kein Größenfaktor Anwendung.</t>
  </si>
  <si>
    <t>Laufzeit</t>
  </si>
  <si>
    <t>Die Standardlaufzeit beträgt 12 Monate. Individuelle Abweichungen bei der Laufzeit sind auf Wunsch möglich. Dabei kann der Standardpreis durch 12 geteilt und mit der Anzahl der gewünschten Monate multipliziert werden.</t>
  </si>
  <si>
    <t>Freischaltung</t>
  </si>
  <si>
    <t>individuelle Angebote</t>
  </si>
  <si>
    <t>Auch weitere individuelle Angebote wie P&amp;C, individuelle Pakete, Depositmodelle, OA-Förderung oder nutzungsbasierte Erwerbungsmodelle sind gemeinsam umsetzbar. Sprechen Sie uns auch dazu gern an.</t>
  </si>
  <si>
    <t>Bestellung</t>
  </si>
  <si>
    <t xml:space="preserve">Ihre Bestellung richten Sie bitte an das Konsortium der BSB (nationallizenzen@bsb-muenchen.de), Ihren Händler oder direkt an den Verlag (service@inlibra.com). </t>
  </si>
  <si>
    <t>Stand</t>
  </si>
  <si>
    <t>Oktober 2026</t>
  </si>
  <si>
    <t>Gemeinschaft der unabhängigen Qualitätsverlage</t>
  </si>
  <si>
    <t>EBS-Verlag</t>
  </si>
  <si>
    <t>enthalten im EBS 
Nomos &amp; Partner</t>
  </si>
  <si>
    <t>enthalten im 
EBS CHB / Vahlen</t>
  </si>
  <si>
    <t>NEU</t>
  </si>
  <si>
    <t>A. MADRID VICENTE, EDICIONES</t>
  </si>
  <si>
    <t>x</t>
  </si>
  <si>
    <t>Aisthesis Verlag</t>
  </si>
  <si>
    <t>American University of Beirut Press</t>
  </si>
  <si>
    <t>Amsterdam University Press</t>
  </si>
  <si>
    <t>APOLLON University Press</t>
  </si>
  <si>
    <t>Arc Humanities Press</t>
  </si>
  <si>
    <t>Bauhaus-Universitätsverlag</t>
  </si>
  <si>
    <t>Bielefeld University Press (Transcript)</t>
  </si>
  <si>
    <t>Boydell &amp; Brewer Limited</t>
  </si>
  <si>
    <t>BusinessVillage GmbH</t>
  </si>
  <si>
    <t>Carl-Auer-Systeme Verlag und Verlagsbuchhandlung GmbH</t>
  </si>
  <si>
    <t>CEP Europäische Verlagsanstalt GmbH</t>
  </si>
  <si>
    <t>CEU Press | Central European University Press</t>
  </si>
  <si>
    <t>Deutscher Ärzteverlag</t>
  </si>
  <si>
    <t>Deutscher Fachverlag GmbH</t>
  </si>
  <si>
    <t>Deutscher Klassiker Verlag</t>
  </si>
  <si>
    <t>Deutscher Psychologen Verlag</t>
  </si>
  <si>
    <t>Deutscher Verlag für Kunstwissenschaft</t>
  </si>
  <si>
    <t>Dietrich Reimer Verlag</t>
  </si>
  <si>
    <t>DIN Media GmbH (Auswahl)</t>
  </si>
  <si>
    <t>Ediciones Olejnik</t>
  </si>
  <si>
    <t>Edition Ruprecht</t>
  </si>
  <si>
    <t>edition text + kritik im Richard Boorberg Verlag</t>
  </si>
  <si>
    <t>Evangelische Verlagsanstalt</t>
  </si>
  <si>
    <t>Fraunhofer IRB Verlag</t>
  </si>
  <si>
    <t>frommann-holzboog Verlag</t>
  </si>
  <si>
    <t>GABAL Verlag</t>
  </si>
  <si>
    <t>Gebr. Mann Verlag</t>
  </si>
  <si>
    <t>Georg Olms Verlag</t>
  </si>
  <si>
    <t>Gerlach Press</t>
  </si>
  <si>
    <t>Haymon Verlag</t>
  </si>
  <si>
    <t>Iberoamericana Vervuert</t>
  </si>
  <si>
    <t>Insel Verlag</t>
  </si>
  <si>
    <t>Jan Sramek Verlag KG</t>
  </si>
  <si>
    <t>Jonas Verlag</t>
  </si>
  <si>
    <t>Jüdischer Verlag</t>
  </si>
  <si>
    <t>Junfermann Verlag</t>
  </si>
  <si>
    <t>Klett-Cotta Verlag</t>
  </si>
  <si>
    <t>KSV Medien</t>
  </si>
  <si>
    <t>kursbuch.edition</t>
  </si>
  <si>
    <t>Ledizioni srl LediPublishing</t>
  </si>
  <si>
    <t>Lehmanns Media</t>
  </si>
  <si>
    <t>Leiden University Press</t>
  </si>
  <si>
    <t>Lukas Verlag</t>
  </si>
  <si>
    <t>Mabuse Verlag GmbH</t>
  </si>
  <si>
    <t>MANZ'sche Verlags- und Universitätsbuchhandlung GmbH</t>
  </si>
  <si>
    <t>Medizinisch Wissenschaftliche Verlagsgesellschaft</t>
  </si>
  <si>
    <t>Metropol Verlag</t>
  </si>
  <si>
    <t>Meyer &amp; Meyer Verlag</t>
  </si>
  <si>
    <t>Mitteldeutscher Verlag</t>
  </si>
  <si>
    <t>Nomos Verlagsgesellschaft mbH &amp; Co. KG</t>
  </si>
  <si>
    <t>Passagen Verlag</t>
  </si>
  <si>
    <t>Philipp Reclam jun. Verlag GmbH</t>
  </si>
  <si>
    <t>Psychiatrie Verlag</t>
  </si>
  <si>
    <t>Psychosozial-Verlag</t>
  </si>
  <si>
    <t>Rheinwerk Verlag GmbH</t>
  </si>
  <si>
    <t>Richard Boorberg Verlag GmbH &amp; Co KG</t>
  </si>
  <si>
    <t>Schattauer Verlag</t>
  </si>
  <si>
    <t>Schüren Verlag</t>
  </si>
  <si>
    <t>Schwabe Verlag</t>
  </si>
  <si>
    <t>Studienverlag</t>
  </si>
  <si>
    <t>Suhrkamp Verlag GmbH</t>
  </si>
  <si>
    <t>Tébar Flores</t>
  </si>
  <si>
    <t>Tectum Verlag</t>
  </si>
  <si>
    <t>TEWISS – Technik und Wissen GmbH</t>
  </si>
  <si>
    <t>Theologische Verlag Zürich (TVZ)</t>
  </si>
  <si>
    <t>Universitätsverlag Wagner in der Studienverlags Ges.m.b.H.</t>
  </si>
  <si>
    <t>Utrata Fachbuchverlag</t>
  </si>
  <si>
    <t>utzverlag GmbH</t>
  </si>
  <si>
    <t>UVW UniversitätsVerlagWebler GmbH</t>
  </si>
  <si>
    <t>v. Hase &amp; Koehler 1797</t>
  </si>
  <si>
    <t>VDG – Verlag und Datenbank für Geisteswissenschaften</t>
  </si>
  <si>
    <t>VDI Media</t>
  </si>
  <si>
    <t>Verein Deutscher Ingenieure e.V.</t>
  </si>
  <si>
    <t>Verlag Alma Mater</t>
  </si>
  <si>
    <t>Verlag C.H.BECK Literatur - Sachbuch - Wissenschaft</t>
  </si>
  <si>
    <t>Verlag C.H.BECK Recht - Wirtschaft - Steuern</t>
  </si>
  <si>
    <t>Verlag der Weltreligionen</t>
  </si>
  <si>
    <t>Verlag des Deutschen Vereins für öffentliche und private Fürsorge</t>
  </si>
  <si>
    <t>Verlag Herder GmbH</t>
  </si>
  <si>
    <t>Verlag Karl Alber</t>
  </si>
  <si>
    <t>Verlag Regionalkultur</t>
  </si>
  <si>
    <t>Verlag Valentin Koerner GmbH</t>
  </si>
  <si>
    <t>Verlag Versicherungswirtschaft</t>
  </si>
  <si>
    <t>Verlag Westfälisches Dampfboot</t>
  </si>
  <si>
    <t>Versus Verlag</t>
  </si>
  <si>
    <t>WALHALLA Fachverlag</t>
  </si>
  <si>
    <t>Wallstein Verlag</t>
  </si>
  <si>
    <t>Westarp Science Fachverlag</t>
  </si>
  <si>
    <t>Wissenschaftliche Buchgesellschaft</t>
  </si>
  <si>
    <t>Folgepreis (10 %)***</t>
  </si>
  <si>
    <t>Titelliste EBS</t>
  </si>
  <si>
    <t>Die Titelliste können Sie hier einsehen</t>
  </si>
  <si>
    <t>Konsortial-
rabatt 7,5%</t>
  </si>
  <si>
    <t>Basispreis FH × 80 % abzgl. 7,5 % Konsortialrabatt</t>
  </si>
  <si>
    <t>** inkl. Prognosen für 2026 und 2027, exkl. Wert der Wissenschaftsjahrgänge 2017–2020</t>
  </si>
  <si>
    <t>Während der Laufzeit werden sämtliche Titel freigeschaltet, die vom gewählten Umfang abgedeckt sind. Nach Ende der Laufzeit wird der Zugang wieder abgeschaltet. Nach Ende der Laufzeit können Titel bis zur Höhe des gezahlten EBS-Preises zur dauerhaften Freischaltung ausgewählt werden. Bemessungsgrundlage sind die jeweiligen Institutionspreise.</t>
  </si>
  <si>
    <r>
      <t xml:space="preserve">Inlibra EBS 2027 – Angebotsrechner | </t>
    </r>
    <r>
      <rPr>
        <sz val="19"/>
        <color rgb="FF0B2942"/>
        <rFont val="Roboto Condensed"/>
      </rPr>
      <t>Konsortialangebote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</si>
</sst>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 [$€-407];[Red]\(#,##0.00\ [$€-407]\);\-"/>
    <numFmt numFmtId="166" formatCode="_-* #,##0.00\ [$€-407]_-;\-* #,##0.00\ [$€-407]_-;_-* \-??\ [$€-407]_-;_-@_-"/>
    <numFmt numFmtId="167" formatCode="0.0%"/>
    <numFmt numFmtId="168" formatCode="\+0.0%;\-0.0%;0.0%"/>
    <numFmt numFmtId="169" formatCode="0.00000"/>
    <numFmt numFmtId="170" formatCode="mmm\-yy"/>
    <numFmt numFmtId="171" formatCode="_-* #,##0.00\ [$€-407]_-;\-* #,##0.00\ [$€-407]_-;_-* &quot;-&quot;??\ [$€-407]_-;_-@_-"/>
    <numFmt numFmtId="172" formatCode="0.000"/>
  </numFmts>
  <fonts count="35" x14ac:knownFonts="1">
    <font>
      <sz val="11"/>
      <color theme="1"/>
      <name val="Calibri"/>
      <family val="2"/>
      <charset val="1"/>
    </font>
    <font>
      <sz val="11"/>
      <color theme="1"/>
      <name val="Roboto Condensed"/>
    </font>
    <font>
      <sz val="11"/>
      <name val="Roboto Condensed"/>
    </font>
    <font>
      <b/>
      <sz val="24"/>
      <color rgb="FF0B2942"/>
      <name val="Roboto Condensed"/>
    </font>
    <font>
      <b/>
      <sz val="11"/>
      <color rgb="FFE85D32"/>
      <name val="Roboto Condensed"/>
    </font>
    <font>
      <b/>
      <sz val="19"/>
      <color rgb="FF0B2942"/>
      <name val="Roboto Condensed"/>
    </font>
    <font>
      <b/>
      <sz val="16"/>
      <color rgb="FF0B2942"/>
      <name val="Roboto Condensed"/>
    </font>
    <font>
      <sz val="11"/>
      <color rgb="FF000000"/>
      <name val="Roboto Condensed"/>
    </font>
    <font>
      <b/>
      <sz val="11"/>
      <color rgb="FFFFFFFF"/>
      <name val="Roboto Condensed"/>
    </font>
    <font>
      <b/>
      <sz val="11"/>
      <color theme="0"/>
      <name val="Roboto Condensed"/>
    </font>
    <font>
      <b/>
      <sz val="11"/>
      <name val="Roboto Condensed"/>
    </font>
    <font>
      <i/>
      <sz val="11"/>
      <color rgb="FF666666"/>
      <name val="Roboto Condensed"/>
    </font>
    <font>
      <b/>
      <sz val="19"/>
      <color rgb="FF102A43"/>
      <name val="Roboto Condensed"/>
    </font>
    <font>
      <b/>
      <sz val="11"/>
      <color rgb="FF102A43"/>
      <name val="Roboto Condensed"/>
    </font>
    <font>
      <b/>
      <sz val="12"/>
      <name val="Roboto Condensed"/>
    </font>
    <font>
      <b/>
      <sz val="20"/>
      <color rgb="FF102A43"/>
      <name val="Roboto Condensed"/>
    </font>
    <font>
      <i/>
      <sz val="11"/>
      <name val="Roboto Condensed"/>
    </font>
    <font>
      <i/>
      <sz val="11"/>
      <color theme="1"/>
      <name val="Roboto Condensed"/>
    </font>
    <font>
      <b/>
      <sz val="11"/>
      <color theme="1"/>
      <name val="Calibri"/>
      <family val="2"/>
      <charset val="1"/>
    </font>
    <font>
      <b/>
      <sz val="11"/>
      <color theme="1"/>
      <name val="Roboto Condensed"/>
    </font>
    <font>
      <i/>
      <sz val="11"/>
      <color rgb="FF000000"/>
      <name val="Roboto Condensed"/>
    </font>
    <font>
      <b/>
      <i/>
      <sz val="11"/>
      <color theme="1"/>
      <name val="Roboto Condensed"/>
    </font>
    <font>
      <i/>
      <sz val="10"/>
      <color rgb="FF666666"/>
      <name val="Roboto Condensed"/>
    </font>
    <font>
      <b/>
      <sz val="11"/>
      <color rgb="FFD37257"/>
      <name val="Roboto Condensed"/>
    </font>
    <font>
      <sz val="11"/>
      <color rgb="FF0000FF"/>
      <name val="Roboto Condensed"/>
    </font>
    <font>
      <sz val="11"/>
      <color rgb="FFFF0000"/>
      <name val="Roboto Condensed"/>
    </font>
    <font>
      <b/>
      <sz val="11"/>
      <color rgb="FF000000"/>
      <name val="Roboto Condensed"/>
    </font>
    <font>
      <u/>
      <sz val="11"/>
      <color theme="10"/>
      <name val="Calibri"/>
      <family val="2"/>
      <charset val="1"/>
    </font>
    <font>
      <b/>
      <u/>
      <sz val="11"/>
      <color rgb="FFD37257"/>
      <name val="Roboto Condensed"/>
    </font>
    <font>
      <sz val="10.5"/>
      <color rgb="FF000000"/>
      <name val="Roboto Condensed"/>
    </font>
    <font>
      <b/>
      <sz val="10.5"/>
      <color theme="0"/>
      <name val="Roboto Condensed"/>
    </font>
    <font>
      <sz val="11"/>
      <color theme="1"/>
      <name val="Calibri"/>
      <family val="2"/>
      <charset val="1"/>
    </font>
    <font>
      <sz val="11"/>
      <name val="Roboto Condensed"/>
    </font>
    <font>
      <u/>
      <sz val="11"/>
      <color theme="10"/>
      <name val="Roboto Condensed"/>
    </font>
    <font>
      <sz val="19"/>
      <color rgb="FF0B2942"/>
      <name val="Roboto Condensed"/>
    </font>
  </fonts>
  <fills count="15">
    <fill>
      <patternFill patternType="none"/>
    </fill>
    <fill>
      <patternFill patternType="gray125"/>
    </fill>
    <fill>
      <patternFill patternType="solid">
        <fgColor rgb="FFF1EAE3"/>
        <bgColor rgb="FFEFE7DF"/>
      </patternFill>
    </fill>
    <fill>
      <patternFill patternType="solid">
        <fgColor rgb="FF102A43"/>
        <bgColor rgb="FF0B2942"/>
      </patternFill>
    </fill>
    <fill>
      <patternFill patternType="solid">
        <fgColor rgb="FF0B2942"/>
        <bgColor rgb="FF102A43"/>
      </patternFill>
    </fill>
    <fill>
      <patternFill patternType="solid">
        <fgColor rgb="FFFFF2CC"/>
        <bgColor rgb="FFF1EAE3"/>
      </patternFill>
    </fill>
    <fill>
      <patternFill patternType="solid">
        <fgColor rgb="FFE2F0D9"/>
        <bgColor rgb="FFF1EAE3"/>
      </patternFill>
    </fill>
    <fill>
      <patternFill patternType="solid">
        <fgColor theme="0" tint="-0.14999847407452621"/>
        <bgColor rgb="FFE4DFEC"/>
      </patternFill>
    </fill>
    <fill>
      <patternFill patternType="solid">
        <fgColor theme="0" tint="-4.9989318521683403E-2"/>
        <bgColor rgb="FFF1EAE3"/>
      </patternFill>
    </fill>
    <fill>
      <patternFill patternType="solid">
        <fgColor rgb="FFDDEBF7"/>
        <bgColor rgb="FFDCE6F2"/>
      </patternFill>
    </fill>
    <fill>
      <patternFill patternType="solid">
        <fgColor rgb="FFE1A18F"/>
        <bgColor rgb="FFB7B7B7"/>
      </patternFill>
    </fill>
    <fill>
      <patternFill patternType="solid">
        <fgColor rgb="FFEFE7DF"/>
        <bgColor rgb="FFF1EAE3"/>
      </patternFill>
    </fill>
    <fill>
      <patternFill patternType="solid">
        <fgColor rgb="FFE4DFEC"/>
        <bgColor rgb="FFDCE6F2"/>
      </patternFill>
    </fill>
    <fill>
      <patternFill patternType="solid">
        <fgColor theme="0"/>
        <bgColor rgb="FFF2F2F2"/>
      </patternFill>
    </fill>
    <fill>
      <patternFill patternType="solid">
        <fgColor theme="4" tint="0.79979857783745845"/>
        <bgColor rgb="FFDDEBF7"/>
      </patternFill>
    </fill>
  </fills>
  <borders count="17">
    <border>
      <left/>
      <right/>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right/>
      <top/>
      <bottom style="thin">
        <color rgb="FFB7B7B7"/>
      </bottom>
      <diagonal/>
    </border>
    <border>
      <left/>
      <right style="thin">
        <color theme="0" tint="-0.249977111117893"/>
      </right>
      <top/>
      <bottom/>
      <diagonal/>
    </border>
    <border>
      <left style="thin">
        <color theme="0" tint="-0.249977111117893"/>
      </left>
      <right/>
      <top/>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thin">
        <color auto="1"/>
      </left>
      <right style="thin">
        <color auto="1"/>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hair">
        <color auto="1"/>
      </left>
      <right style="hair">
        <color auto="1"/>
      </right>
      <top style="hair">
        <color auto="1"/>
      </top>
      <bottom style="hair">
        <color auto="1"/>
      </bottom>
      <diagonal/>
    </border>
  </borders>
  <cellStyleXfs count="4">
    <xf numFmtId="0" fontId="0" fillId="0" borderId="0"/>
    <xf numFmtId="9" fontId="31" fillId="0" borderId="0"/>
    <xf numFmtId="0" fontId="27" fillId="0" borderId="0"/>
    <xf numFmtId="9" fontId="31" fillId="0" borderId="0"/>
  </cellStyleXfs>
  <cellXfs count="161">
    <xf numFmtId="0" fontId="0" fillId="0" borderId="0" xfId="0"/>
    <xf numFmtId="0" fontId="2" fillId="0" borderId="3" xfId="0" applyFont="1" applyBorder="1" applyAlignment="1">
      <alignment vertical="center"/>
    </xf>
    <xf numFmtId="0" fontId="1" fillId="0" borderId="0" xfId="0" applyFont="1" applyAlignment="1">
      <alignment vertical="center"/>
    </xf>
    <xf numFmtId="0" fontId="2" fillId="0" borderId="0" xfId="0" applyFont="1" applyAlignment="1">
      <alignment vertical="center"/>
    </xf>
    <xf numFmtId="0" fontId="5" fillId="2" borderId="0" xfId="0" applyFont="1" applyFill="1" applyAlignment="1">
      <alignment vertical="center"/>
    </xf>
    <xf numFmtId="0" fontId="1" fillId="2" borderId="0" xfId="0" applyFont="1" applyFill="1" applyAlignment="1">
      <alignment vertical="center"/>
    </xf>
    <xf numFmtId="0" fontId="6" fillId="2" borderId="0" xfId="0" applyFont="1" applyFill="1" applyAlignment="1">
      <alignment vertical="center"/>
    </xf>
    <xf numFmtId="0" fontId="7" fillId="3" borderId="0" xfId="0" applyFont="1" applyFill="1" applyAlignment="1">
      <alignment vertical="center"/>
    </xf>
    <xf numFmtId="0" fontId="8" fillId="3" borderId="0" xfId="0" applyFont="1" applyFill="1" applyAlignment="1">
      <alignment vertical="center"/>
    </xf>
    <xf numFmtId="0" fontId="1" fillId="3" borderId="0" xfId="0" applyFont="1" applyFill="1" applyAlignment="1">
      <alignment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2" xfId="0" applyFont="1" applyFill="1" applyBorder="1" applyAlignment="1">
      <alignment horizontal="left" vertical="center"/>
    </xf>
    <xf numFmtId="0" fontId="1" fillId="0" borderId="3" xfId="0" applyFont="1" applyBorder="1" applyAlignment="1">
      <alignment vertical="center"/>
    </xf>
    <xf numFmtId="0" fontId="1" fillId="0" borderId="0" xfId="0" applyFont="1" applyAlignment="1">
      <alignment horizontal="center" vertical="center"/>
    </xf>
    <xf numFmtId="2" fontId="1" fillId="0" borderId="4" xfId="0" applyNumberFormat="1" applyFont="1" applyBorder="1" applyAlignment="1">
      <alignment horizontal="center" vertical="center"/>
    </xf>
    <xf numFmtId="0" fontId="1" fillId="0" borderId="5"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0" xfId="0" applyFont="1" applyAlignment="1">
      <alignment horizontal="left" vertical="center"/>
    </xf>
    <xf numFmtId="0" fontId="1" fillId="0" borderId="6" xfId="0" applyFont="1" applyBorder="1" applyAlignment="1">
      <alignment horizontal="center" vertical="center"/>
    </xf>
    <xf numFmtId="2" fontId="1" fillId="0" borderId="7" xfId="0" applyNumberFormat="1" applyFont="1" applyBorder="1" applyAlignment="1">
      <alignment horizontal="center" vertical="center"/>
    </xf>
    <xf numFmtId="0" fontId="1" fillId="0" borderId="8" xfId="0" applyFont="1" applyBorder="1" applyAlignment="1">
      <alignment horizontal="center" vertical="center"/>
    </xf>
    <xf numFmtId="164" fontId="1" fillId="0" borderId="7" xfId="0" applyNumberFormat="1" applyFont="1" applyBorder="1" applyAlignment="1">
      <alignment horizontal="center" vertical="center"/>
    </xf>
    <xf numFmtId="0" fontId="1" fillId="0" borderId="6" xfId="0" applyFont="1" applyBorder="1" applyAlignment="1">
      <alignment horizontal="left" vertical="center"/>
    </xf>
    <xf numFmtId="0" fontId="12" fillId="2" borderId="0" xfId="0" applyFont="1" applyFill="1" applyAlignment="1">
      <alignment vertical="center"/>
    </xf>
    <xf numFmtId="0" fontId="8" fillId="4" borderId="0" xfId="0" applyFont="1" applyFill="1" applyAlignment="1">
      <alignment vertical="center"/>
    </xf>
    <xf numFmtId="0" fontId="15" fillId="2" borderId="0" xfId="0" applyFont="1" applyFill="1" applyAlignment="1">
      <alignment vertical="center"/>
    </xf>
    <xf numFmtId="0" fontId="13" fillId="2" borderId="0" xfId="0" applyFont="1" applyFill="1" applyAlignment="1">
      <alignment vertical="center"/>
    </xf>
    <xf numFmtId="0" fontId="13" fillId="0" borderId="0" xfId="0" applyFont="1" applyAlignment="1">
      <alignment vertical="center"/>
    </xf>
    <xf numFmtId="0" fontId="1" fillId="7" borderId="3" xfId="0" applyFont="1" applyFill="1" applyBorder="1" applyAlignment="1">
      <alignment vertical="center"/>
    </xf>
    <xf numFmtId="0" fontId="1" fillId="8" borderId="3" xfId="0" applyFont="1" applyFill="1" applyBorder="1" applyAlignment="1">
      <alignment vertical="center"/>
    </xf>
    <xf numFmtId="0" fontId="16"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166" fontId="0" fillId="0" borderId="0" xfId="0" applyNumberFormat="1"/>
    <xf numFmtId="0" fontId="0" fillId="0" borderId="0" xfId="0" applyAlignment="1">
      <alignment horizontal="center"/>
    </xf>
    <xf numFmtId="166" fontId="18" fillId="0" borderId="0" xfId="0" applyNumberFormat="1" applyFont="1"/>
    <xf numFmtId="0" fontId="5" fillId="0" borderId="0" xfId="0" applyFont="1" applyAlignment="1">
      <alignment vertical="center"/>
    </xf>
    <xf numFmtId="0" fontId="7" fillId="3" borderId="0" xfId="0" applyFont="1" applyFill="1"/>
    <xf numFmtId="0" fontId="1" fillId="0" borderId="0" xfId="0" applyFont="1"/>
    <xf numFmtId="0" fontId="10" fillId="10" borderId="0" xfId="0" applyFont="1" applyFill="1" applyAlignment="1">
      <alignment horizontal="left" vertical="center"/>
    </xf>
    <xf numFmtId="0" fontId="10" fillId="10" borderId="0" xfId="0" applyFont="1" applyFill="1" applyAlignment="1">
      <alignment horizontal="center" vertical="center"/>
    </xf>
    <xf numFmtId="0" fontId="10" fillId="10" borderId="0" xfId="0" applyFont="1" applyFill="1" applyAlignment="1">
      <alignment horizontal="center" vertical="center" wrapText="1"/>
    </xf>
    <xf numFmtId="3" fontId="16" fillId="0" borderId="0" xfId="0" applyNumberFormat="1" applyFont="1" applyAlignment="1">
      <alignment horizontal="left" vertical="center"/>
    </xf>
    <xf numFmtId="166" fontId="16" fillId="0" borderId="0" xfId="0" applyNumberFormat="1" applyFont="1" applyAlignment="1">
      <alignment horizontal="center" vertical="center"/>
    </xf>
    <xf numFmtId="3" fontId="17" fillId="0" borderId="0" xfId="0" applyNumberFormat="1" applyFont="1" applyAlignment="1">
      <alignment horizontal="center"/>
    </xf>
    <xf numFmtId="166" fontId="17" fillId="0" borderId="0" xfId="0" applyNumberFormat="1" applyFont="1"/>
    <xf numFmtId="166" fontId="16" fillId="0" borderId="0" xfId="0" applyNumberFormat="1" applyFont="1" applyAlignment="1">
      <alignment horizontal="left" vertical="center"/>
    </xf>
    <xf numFmtId="2" fontId="16" fillId="0" borderId="0" xfId="0" applyNumberFormat="1" applyFont="1" applyAlignment="1">
      <alignment horizontal="center" vertical="center"/>
    </xf>
    <xf numFmtId="164" fontId="16" fillId="0" borderId="0" xfId="0" applyNumberFormat="1" applyFont="1" applyAlignment="1">
      <alignment horizontal="center" vertical="center"/>
    </xf>
    <xf numFmtId="166" fontId="10" fillId="0" borderId="0" xfId="0" applyNumberFormat="1" applyFont="1" applyAlignment="1">
      <alignment vertical="center"/>
    </xf>
    <xf numFmtId="0" fontId="16" fillId="0" borderId="0" xfId="0" applyFont="1"/>
    <xf numFmtId="0" fontId="16" fillId="0" borderId="0" xfId="0" applyFont="1" applyAlignment="1">
      <alignment horizontal="center" vertical="center"/>
    </xf>
    <xf numFmtId="166" fontId="16" fillId="0" borderId="0" xfId="0" applyNumberFormat="1" applyFont="1"/>
    <xf numFmtId="2" fontId="16" fillId="0" borderId="0" xfId="0" applyNumberFormat="1" applyFont="1" applyAlignment="1">
      <alignment horizontal="center"/>
    </xf>
    <xf numFmtId="164" fontId="16" fillId="0" borderId="0" xfId="0" applyNumberFormat="1" applyFont="1" applyAlignment="1">
      <alignment horizontal="center"/>
    </xf>
    <xf numFmtId="166" fontId="10" fillId="0" borderId="0" xfId="0" applyNumberFormat="1" applyFont="1"/>
    <xf numFmtId="0" fontId="16" fillId="0" borderId="0" xfId="0" applyFont="1" applyAlignment="1">
      <alignment horizontal="center"/>
    </xf>
    <xf numFmtId="0" fontId="16" fillId="7" borderId="0" xfId="0" applyFont="1" applyFill="1"/>
    <xf numFmtId="0" fontId="16" fillId="7" borderId="0" xfId="0" applyFont="1" applyFill="1" applyAlignment="1">
      <alignment horizontal="center" vertical="center"/>
    </xf>
    <xf numFmtId="3" fontId="16" fillId="7" borderId="0" xfId="0" applyNumberFormat="1" applyFont="1" applyFill="1" applyAlignment="1">
      <alignment horizontal="center" vertical="center"/>
    </xf>
    <xf numFmtId="166" fontId="16" fillId="7" borderId="0" xfId="0" applyNumberFormat="1" applyFont="1" applyFill="1" applyAlignment="1">
      <alignment horizontal="center" vertical="center"/>
    </xf>
    <xf numFmtId="166" fontId="16" fillId="7" borderId="0" xfId="0" applyNumberFormat="1" applyFont="1" applyFill="1"/>
    <xf numFmtId="2" fontId="16" fillId="7" borderId="0" xfId="0" applyNumberFormat="1" applyFont="1" applyFill="1" applyAlignment="1">
      <alignment horizontal="center"/>
    </xf>
    <xf numFmtId="164" fontId="16" fillId="7" borderId="0" xfId="0" applyNumberFormat="1" applyFont="1" applyFill="1" applyAlignment="1">
      <alignment horizontal="center"/>
    </xf>
    <xf numFmtId="166" fontId="10" fillId="7" borderId="0" xfId="0" applyNumberFormat="1" applyFont="1" applyFill="1"/>
    <xf numFmtId="0" fontId="16" fillId="7" borderId="0" xfId="0" applyFont="1" applyFill="1" applyAlignment="1">
      <alignment horizontal="center"/>
    </xf>
    <xf numFmtId="3" fontId="16" fillId="0" borderId="0" xfId="0" applyNumberFormat="1" applyFont="1" applyAlignment="1">
      <alignment horizontal="center" vertical="center"/>
    </xf>
    <xf numFmtId="166" fontId="16" fillId="7" borderId="0" xfId="0" applyNumberFormat="1" applyFont="1" applyFill="1" applyAlignment="1">
      <alignment horizontal="center"/>
    </xf>
    <xf numFmtId="0" fontId="17" fillId="0" borderId="0" xfId="0" applyFont="1"/>
    <xf numFmtId="0" fontId="17" fillId="0" borderId="0" xfId="0" applyFont="1" applyAlignment="1">
      <alignment horizontal="center"/>
    </xf>
    <xf numFmtId="166" fontId="19" fillId="0" borderId="0" xfId="0" applyNumberFormat="1" applyFont="1"/>
    <xf numFmtId="9" fontId="17" fillId="0" borderId="0" xfId="0" applyNumberFormat="1" applyFont="1" applyAlignment="1">
      <alignment horizontal="center"/>
    </xf>
    <xf numFmtId="0" fontId="17" fillId="7" borderId="0" xfId="0" applyFont="1" applyFill="1"/>
    <xf numFmtId="3" fontId="17" fillId="7" borderId="0" xfId="0" applyNumberFormat="1" applyFont="1" applyFill="1" applyAlignment="1">
      <alignment horizontal="center"/>
    </xf>
    <xf numFmtId="166" fontId="17" fillId="7" borderId="0" xfId="0" applyNumberFormat="1" applyFont="1" applyFill="1"/>
    <xf numFmtId="0" fontId="17" fillId="7" borderId="0" xfId="0" applyFont="1" applyFill="1" applyAlignment="1">
      <alignment horizontal="center"/>
    </xf>
    <xf numFmtId="166" fontId="19" fillId="7" borderId="0" xfId="0" applyNumberFormat="1" applyFont="1" applyFill="1"/>
    <xf numFmtId="9" fontId="17" fillId="7" borderId="0" xfId="0" applyNumberFormat="1" applyFont="1" applyFill="1" applyAlignment="1">
      <alignment horizontal="center"/>
    </xf>
    <xf numFmtId="0" fontId="20" fillId="3" borderId="0" xfId="0" applyFont="1" applyFill="1"/>
    <xf numFmtId="166" fontId="17" fillId="0" borderId="0" xfId="0" applyNumberFormat="1" applyFont="1" applyAlignment="1">
      <alignment horizontal="center"/>
    </xf>
    <xf numFmtId="2" fontId="17" fillId="0" borderId="0" xfId="0" applyNumberFormat="1" applyFont="1" applyAlignment="1">
      <alignment horizontal="center"/>
    </xf>
    <xf numFmtId="0" fontId="17" fillId="0" borderId="0" xfId="0" applyFont="1" applyAlignment="1">
      <alignment horizontal="left"/>
    </xf>
    <xf numFmtId="166" fontId="21" fillId="0" borderId="0" xfId="0" applyNumberFormat="1" applyFont="1"/>
    <xf numFmtId="0" fontId="17" fillId="0" borderId="0" xfId="0" applyFont="1" applyAlignment="1">
      <alignment vertical="top"/>
    </xf>
    <xf numFmtId="0" fontId="7" fillId="0" borderId="0" xfId="0" applyFont="1"/>
    <xf numFmtId="0" fontId="22" fillId="0" borderId="0" xfId="0" applyFont="1" applyAlignment="1">
      <alignment vertical="top"/>
    </xf>
    <xf numFmtId="0" fontId="1" fillId="0" borderId="0" xfId="0" applyFont="1" applyAlignment="1">
      <alignment horizontal="center"/>
    </xf>
    <xf numFmtId="0" fontId="10" fillId="12" borderId="0" xfId="0" applyFont="1" applyFill="1"/>
    <xf numFmtId="9" fontId="24" fillId="5" borderId="0" xfId="0" applyNumberFormat="1" applyFont="1" applyFill="1" applyAlignment="1">
      <alignment horizontal="right"/>
    </xf>
    <xf numFmtId="164" fontId="24" fillId="5" borderId="0" xfId="0" applyNumberFormat="1" applyFont="1" applyFill="1" applyAlignment="1">
      <alignment horizontal="right"/>
    </xf>
    <xf numFmtId="0" fontId="19" fillId="0" borderId="0" xfId="0" applyFont="1" applyAlignment="1">
      <alignment horizontal="center"/>
    </xf>
    <xf numFmtId="9" fontId="19" fillId="0" borderId="0" xfId="1" applyFont="1" applyAlignment="1">
      <alignment horizontal="center"/>
    </xf>
    <xf numFmtId="2" fontId="24" fillId="5" borderId="0" xfId="0" applyNumberFormat="1" applyFont="1" applyFill="1" applyAlignment="1">
      <alignment horizontal="right"/>
    </xf>
    <xf numFmtId="167" fontId="1" fillId="0" borderId="0" xfId="1" applyNumberFormat="1" applyFont="1" applyAlignment="1">
      <alignment horizontal="center"/>
    </xf>
    <xf numFmtId="1" fontId="24" fillId="5" borderId="0" xfId="0" applyNumberFormat="1" applyFont="1" applyFill="1" applyAlignment="1">
      <alignment horizontal="right"/>
    </xf>
    <xf numFmtId="167" fontId="24" fillId="5" borderId="0" xfId="0" applyNumberFormat="1" applyFont="1" applyFill="1" applyAlignment="1">
      <alignment horizontal="right"/>
    </xf>
    <xf numFmtId="10" fontId="24" fillId="5" borderId="0" xfId="0" applyNumberFormat="1" applyFont="1" applyFill="1" applyAlignment="1">
      <alignment horizontal="right"/>
    </xf>
    <xf numFmtId="167" fontId="24" fillId="5" borderId="0" xfId="0" applyNumberFormat="1" applyFont="1" applyFill="1" applyAlignment="1">
      <alignment horizontal="center"/>
    </xf>
    <xf numFmtId="168" fontId="1" fillId="0" borderId="0" xfId="1" applyNumberFormat="1" applyFont="1" applyAlignment="1">
      <alignment horizontal="center"/>
    </xf>
    <xf numFmtId="169" fontId="1" fillId="0" borderId="0" xfId="1" applyNumberFormat="1" applyFont="1" applyAlignment="1">
      <alignment horizontal="center"/>
    </xf>
    <xf numFmtId="0" fontId="7" fillId="0" borderId="0" xfId="0" applyFont="1" applyAlignment="1">
      <alignment horizontal="center"/>
    </xf>
    <xf numFmtId="0" fontId="7" fillId="0" borderId="0" xfId="0" applyFont="1" applyAlignment="1">
      <alignment vertical="center"/>
    </xf>
    <xf numFmtId="0" fontId="9" fillId="3" borderId="10" xfId="0" applyFont="1" applyFill="1" applyBorder="1" applyAlignment="1">
      <alignment horizontal="left" vertical="top"/>
    </xf>
    <xf numFmtId="0" fontId="2" fillId="0" borderId="0" xfId="0" applyFont="1" applyAlignment="1">
      <alignment vertical="top" wrapText="1"/>
    </xf>
    <xf numFmtId="0" fontId="9" fillId="3" borderId="11" xfId="0" applyFont="1" applyFill="1" applyBorder="1" applyAlignment="1">
      <alignment vertical="top"/>
    </xf>
    <xf numFmtId="0" fontId="7" fillId="0" borderId="0" xfId="0" applyFont="1" applyAlignment="1">
      <alignment vertical="top" wrapText="1"/>
    </xf>
    <xf numFmtId="0" fontId="9" fillId="3" borderId="12" xfId="0" applyFont="1" applyFill="1" applyBorder="1" applyAlignment="1">
      <alignment vertical="top"/>
    </xf>
    <xf numFmtId="49" fontId="2" fillId="0" borderId="0" xfId="0" applyNumberFormat="1" applyFont="1" applyAlignment="1">
      <alignment vertical="center" wrapText="1"/>
    </xf>
    <xf numFmtId="0" fontId="0" fillId="0" borderId="0" xfId="0" applyAlignment="1">
      <alignment vertical="top" wrapText="1"/>
    </xf>
    <xf numFmtId="0" fontId="0" fillId="0" borderId="0" xfId="0" applyAlignment="1">
      <alignment wrapText="1"/>
    </xf>
    <xf numFmtId="0" fontId="26" fillId="0" borderId="0" xfId="0" applyFont="1"/>
    <xf numFmtId="0" fontId="25" fillId="0" borderId="0" xfId="0" applyFont="1" applyAlignment="1">
      <alignment horizontal="center"/>
    </xf>
    <xf numFmtId="0" fontId="26" fillId="13" borderId="0" xfId="0" applyFont="1" applyFill="1"/>
    <xf numFmtId="0" fontId="7" fillId="13" borderId="0" xfId="0" applyFont="1" applyFill="1" applyAlignment="1">
      <alignment horizontal="center" vertical="center"/>
    </xf>
    <xf numFmtId="0" fontId="28" fillId="13" borderId="0" xfId="2" applyFont="1" applyFill="1" applyAlignment="1">
      <alignment horizontal="right" vertical="center"/>
    </xf>
    <xf numFmtId="0" fontId="29" fillId="0" borderId="0" xfId="0" applyFont="1"/>
    <xf numFmtId="0" fontId="30" fillId="3" borderId="14" xfId="0" applyFont="1" applyFill="1" applyBorder="1" applyAlignment="1">
      <alignment horizontal="center" vertical="top"/>
    </xf>
    <xf numFmtId="0" fontId="30" fillId="3" borderId="15" xfId="0" applyFont="1" applyFill="1" applyBorder="1" applyAlignment="1">
      <alignment horizontal="center" vertical="center"/>
    </xf>
    <xf numFmtId="0" fontId="30" fillId="3" borderId="15" xfId="0" applyFont="1" applyFill="1" applyBorder="1" applyAlignment="1">
      <alignment horizontal="center" vertical="center" wrapText="1"/>
    </xf>
    <xf numFmtId="0" fontId="23" fillId="14" borderId="16" xfId="0" applyFont="1" applyFill="1" applyBorder="1"/>
    <xf numFmtId="0" fontId="2" fillId="0" borderId="16" xfId="0" applyFont="1" applyBorder="1"/>
    <xf numFmtId="0" fontId="2" fillId="0" borderId="16" xfId="0" applyFont="1" applyBorder="1" applyAlignment="1">
      <alignment horizontal="center"/>
    </xf>
    <xf numFmtId="170" fontId="2" fillId="0" borderId="16" xfId="0" applyNumberFormat="1" applyFont="1" applyBorder="1" applyAlignment="1">
      <alignment horizontal="center"/>
    </xf>
    <xf numFmtId="0" fontId="26" fillId="0" borderId="16" xfId="0" applyFont="1" applyBorder="1"/>
    <xf numFmtId="0" fontId="10" fillId="0" borderId="16" xfId="0" applyFont="1" applyBorder="1"/>
    <xf numFmtId="0" fontId="23" fillId="0" borderId="16" xfId="0" applyFont="1" applyBorder="1"/>
    <xf numFmtId="0" fontId="7" fillId="0" borderId="16" xfId="0" applyFont="1" applyBorder="1"/>
    <xf numFmtId="0" fontId="7" fillId="0" borderId="16" xfId="0" applyFont="1" applyBorder="1" applyAlignment="1">
      <alignment horizontal="center"/>
    </xf>
    <xf numFmtId="0" fontId="32" fillId="0" borderId="0" xfId="0" applyFont="1" applyAlignment="1">
      <alignment vertical="top" wrapText="1"/>
    </xf>
    <xf numFmtId="0" fontId="33" fillId="0" borderId="0" xfId="2" applyFont="1" applyAlignment="1">
      <alignment vertical="top"/>
    </xf>
    <xf numFmtId="171" fontId="1" fillId="0" borderId="0" xfId="0" applyNumberFormat="1" applyFont="1" applyAlignment="1">
      <alignment vertical="center"/>
    </xf>
    <xf numFmtId="10" fontId="1" fillId="0" borderId="0" xfId="0" applyNumberFormat="1" applyFont="1"/>
    <xf numFmtId="171" fontId="1" fillId="0" borderId="0" xfId="0" applyNumberFormat="1" applyFont="1"/>
    <xf numFmtId="172" fontId="16" fillId="0" borderId="0" xfId="0" applyNumberFormat="1" applyFont="1" applyAlignment="1">
      <alignment horizontal="center" vertical="center"/>
    </xf>
    <xf numFmtId="172" fontId="16" fillId="0" borderId="0" xfId="0" applyNumberFormat="1" applyFont="1" applyAlignment="1">
      <alignment horizontal="center"/>
    </xf>
    <xf numFmtId="172" fontId="16" fillId="7" borderId="0" xfId="0" applyNumberFormat="1" applyFont="1" applyFill="1" applyAlignment="1">
      <alignment horizontal="center"/>
    </xf>
    <xf numFmtId="0" fontId="3" fillId="0" borderId="0" xfId="0" applyFont="1" applyAlignment="1">
      <alignment vertical="center"/>
    </xf>
    <xf numFmtId="0" fontId="4" fillId="0" borderId="0" xfId="0" applyFont="1" applyAlignment="1">
      <alignment horizontal="center" vertical="center"/>
    </xf>
    <xf numFmtId="0" fontId="5" fillId="2" borderId="0" xfId="0" applyFont="1" applyFill="1" applyAlignment="1">
      <alignment horizontal="center" vertical="center"/>
    </xf>
    <xf numFmtId="0" fontId="9" fillId="3" borderId="0" xfId="0" applyFont="1" applyFill="1" applyAlignment="1">
      <alignment horizontal="center" vertical="center"/>
    </xf>
    <xf numFmtId="0" fontId="2" fillId="0" borderId="3" xfId="0" applyFont="1" applyBorder="1" applyAlignment="1">
      <alignment vertical="center"/>
    </xf>
    <xf numFmtId="0" fontId="10" fillId="5" borderId="3" xfId="0" applyFont="1" applyFill="1" applyBorder="1" applyAlignment="1" applyProtection="1">
      <alignment horizontal="left" vertical="center"/>
      <protection locked="0"/>
    </xf>
    <xf numFmtId="0" fontId="10" fillId="0" borderId="3" xfId="0" applyFont="1" applyBorder="1" applyAlignment="1">
      <alignment vertical="center"/>
    </xf>
    <xf numFmtId="165" fontId="10" fillId="6" borderId="3" xfId="0" applyNumberFormat="1" applyFont="1" applyFill="1" applyBorder="1" applyAlignment="1">
      <alignment horizontal="right" vertical="center"/>
    </xf>
    <xf numFmtId="0" fontId="11" fillId="0" borderId="0" xfId="0" applyFont="1" applyAlignment="1">
      <alignment vertical="center" wrapText="1"/>
    </xf>
    <xf numFmtId="0" fontId="13" fillId="5" borderId="3" xfId="0" applyFont="1" applyFill="1" applyBorder="1" applyAlignment="1" applyProtection="1">
      <alignment horizontal="left" vertical="center"/>
      <protection locked="0"/>
    </xf>
    <xf numFmtId="165" fontId="14" fillId="6" borderId="3" xfId="0" applyNumberFormat="1" applyFont="1" applyFill="1" applyBorder="1" applyAlignment="1">
      <alignment horizontal="right" vertical="center"/>
    </xf>
    <xf numFmtId="0" fontId="11" fillId="0" borderId="0" xfId="0" applyFont="1" applyAlignment="1">
      <alignment vertical="center"/>
    </xf>
    <xf numFmtId="0" fontId="2" fillId="7" borderId="3" xfId="0" applyFont="1" applyFill="1" applyBorder="1" applyAlignment="1">
      <alignment vertical="center"/>
    </xf>
    <xf numFmtId="0" fontId="2" fillId="8" borderId="3" xfId="0" applyFont="1" applyFill="1" applyBorder="1" applyAlignment="1">
      <alignment vertical="center"/>
    </xf>
    <xf numFmtId="165" fontId="2" fillId="9" borderId="3" xfId="0" applyNumberFormat="1" applyFont="1" applyFill="1" applyBorder="1" applyAlignment="1">
      <alignment horizontal="right" vertical="center"/>
    </xf>
    <xf numFmtId="0" fontId="16" fillId="0" borderId="0" xfId="0" applyFont="1" applyAlignment="1">
      <alignment horizontal="left" vertical="center"/>
    </xf>
    <xf numFmtId="0" fontId="13" fillId="0" borderId="0" xfId="0" applyFont="1" applyAlignment="1">
      <alignment vertical="center"/>
    </xf>
    <xf numFmtId="9" fontId="1" fillId="9" borderId="3" xfId="0" applyNumberFormat="1" applyFont="1" applyFill="1" applyBorder="1" applyAlignment="1">
      <alignment horizontal="right" vertical="center"/>
    </xf>
    <xf numFmtId="0" fontId="9" fillId="3" borderId="9" xfId="0" applyFont="1" applyFill="1" applyBorder="1" applyAlignment="1">
      <alignment horizontal="left" vertical="center"/>
    </xf>
    <xf numFmtId="0" fontId="19" fillId="12" borderId="0" xfId="0" applyFont="1" applyFill="1" applyAlignment="1">
      <alignment horizontal="center"/>
    </xf>
    <xf numFmtId="0" fontId="22" fillId="0" borderId="0" xfId="0" applyFont="1" applyAlignment="1">
      <alignment vertical="top" wrapText="1"/>
    </xf>
    <xf numFmtId="0" fontId="7" fillId="0" borderId="0" xfId="0" applyFont="1" applyAlignment="1">
      <alignment horizontal="center"/>
    </xf>
    <xf numFmtId="0" fontId="15" fillId="11" borderId="0" xfId="0" applyFont="1" applyFill="1" applyAlignment="1">
      <alignment horizontal="center" vertical="center"/>
    </xf>
    <xf numFmtId="0" fontId="15" fillId="11" borderId="13" xfId="0" applyFont="1" applyFill="1" applyBorder="1" applyAlignment="1">
      <alignment horizontal="center" vertical="center"/>
    </xf>
  </cellXfs>
  <cellStyles count="4">
    <cellStyle name="Link" xfId="2" builtinId="8"/>
    <cellStyle name="Prozent" xfId="1" builtinId="5"/>
    <cellStyle name="Prozent 2 2" xfId="3" xr:uid="{00000000-0005-0000-0000-000006000000}"/>
    <cellStyle name="Standard" xfId="0" builtinId="0"/>
  </cellStyles>
  <dxfs count="3">
    <dxf>
      <fill>
        <patternFill>
          <bgColor rgb="FFF4CCCC"/>
        </patternFill>
      </fill>
    </dxf>
    <dxf>
      <fill>
        <patternFill>
          <bgColor rgb="FFF4CCCC"/>
        </patternFill>
      </fill>
    </dxf>
    <dxf>
      <fill>
        <patternFill>
          <bgColor rgb="FFF4CCC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FBFBF"/>
      <rgbColor rgb="FF808080"/>
      <rgbColor rgb="FFF2F2F2"/>
      <rgbColor rgb="FF993366"/>
      <rgbColor rgb="FFFFF2CC"/>
      <rgbColor rgb="FFDDEBF7"/>
      <rgbColor rgb="FF660066"/>
      <rgbColor rgb="FFD37257"/>
      <rgbColor rgb="FF0066CC"/>
      <rgbColor rgb="FFB9CDE5"/>
      <rgbColor rgb="FF000080"/>
      <rgbColor rgb="FFFF00FF"/>
      <rgbColor rgb="FFEFE7DF"/>
      <rgbColor rgb="FF00FFFF"/>
      <rgbColor rgb="FF800080"/>
      <rgbColor rgb="FF800000"/>
      <rgbColor rgb="FF008080"/>
      <rgbColor rgb="FF0000FF"/>
      <rgbColor rgb="FF00CCFF"/>
      <rgbColor rgb="FFDCE6F2"/>
      <rgbColor rgb="FFE2F0D9"/>
      <rgbColor rgb="FFF1EAE3"/>
      <rgbColor rgb="FFD9D9D9"/>
      <rgbColor rgb="FFE1A18F"/>
      <rgbColor rgb="FFE4DFEC"/>
      <rgbColor rgb="FFF4CCCC"/>
      <rgbColor rgb="FF3366FF"/>
      <rgbColor rgb="FF33CCCC"/>
      <rgbColor rgb="FF99CC00"/>
      <rgbColor rgb="FFFFCC00"/>
      <rgbColor rgb="FFFF9900"/>
      <rgbColor rgb="FFE85D32"/>
      <rgbColor rgb="FF666666"/>
      <rgbColor rgb="FFB7B7B7"/>
      <rgbColor rgb="FF0B2942"/>
      <rgbColor rgb="FF339966"/>
      <rgbColor rgb="FF003300"/>
      <rgbColor rgb="FF333300"/>
      <rgbColor rgb="FF993300"/>
      <rgbColor rgb="FF993366"/>
      <rgbColor rgb="FF333399"/>
      <rgbColor rgb="FF102A4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162000</xdr:colOff>
      <xdr:row>0</xdr:row>
      <xdr:rowOff>85680</xdr:rowOff>
    </xdr:from>
    <xdr:to>
      <xdr:col>1</xdr:col>
      <xdr:colOff>827640</xdr:colOff>
      <xdr:row>0</xdr:row>
      <xdr:rowOff>321120</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62000" y="85680"/>
          <a:ext cx="1078560" cy="2354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104760</xdr:colOff>
      <xdr:row>0</xdr:row>
      <xdr:rowOff>104760</xdr:rowOff>
    </xdr:from>
    <xdr:to>
      <xdr:col>1</xdr:col>
      <xdr:colOff>827640</xdr:colOff>
      <xdr:row>0</xdr:row>
      <xdr:rowOff>340200</xdr:rowOff>
    </xdr:to>
    <xdr:pic>
      <xdr:nvPicPr>
        <xdr:cNvPr id="2" name="Grafik 2">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104760" y="104760"/>
          <a:ext cx="1075320" cy="2354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95400</xdr:colOff>
      <xdr:row>0</xdr:row>
      <xdr:rowOff>47520</xdr:rowOff>
    </xdr:from>
    <xdr:to>
      <xdr:col>0</xdr:col>
      <xdr:colOff>1150920</xdr:colOff>
      <xdr:row>0</xdr:row>
      <xdr:rowOff>282960</xdr:rowOff>
    </xdr:to>
    <xdr:pic>
      <xdr:nvPicPr>
        <xdr:cNvPr id="3" name="Grafik 3">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a:stretch/>
      </xdr:blipFill>
      <xdr:spPr>
        <a:xfrm>
          <a:off x="95400" y="47520"/>
          <a:ext cx="1055520" cy="2354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123840</xdr:colOff>
      <xdr:row>0</xdr:row>
      <xdr:rowOff>47520</xdr:rowOff>
    </xdr:from>
    <xdr:to>
      <xdr:col>1</xdr:col>
      <xdr:colOff>668880</xdr:colOff>
      <xdr:row>0</xdr:row>
      <xdr:rowOff>275400</xdr:rowOff>
    </xdr:to>
    <xdr:pic>
      <xdr:nvPicPr>
        <xdr:cNvPr id="4" name="Grafik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stretch/>
      </xdr:blipFill>
      <xdr:spPr>
        <a:xfrm>
          <a:off x="123840" y="47520"/>
          <a:ext cx="1088640" cy="2278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ocs.google.com/spreadsheets/d/10QFx4M6eRbPopp_98X9wTK4BIn8zbw96/edit?usp=sharing&amp;ouid=103540938034882938986&amp;rtpof=true&amp;sd=tru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showGridLines="0" tabSelected="1" zoomScaleNormal="100" workbookViewId="0">
      <pane ySplit="2" topLeftCell="A3" activePane="bottomLeft" state="frozen"/>
      <selection pane="bottomLeft" activeCell="M16" sqref="M16"/>
    </sheetView>
  </sheetViews>
  <sheetFormatPr baseColWidth="10" defaultColWidth="9.109375" defaultRowHeight="14.4" x14ac:dyDescent="0.3"/>
  <cols>
    <col min="1" max="1" width="5.88671875" style="2" customWidth="1"/>
    <col min="2" max="2" width="44" style="2" customWidth="1"/>
    <col min="3" max="3" width="2.6640625" style="2" customWidth="1"/>
    <col min="4" max="4" width="8.44140625" style="2" customWidth="1"/>
    <col min="5" max="5" width="11" style="2" customWidth="1"/>
    <col min="6" max="6" width="4" style="2" customWidth="1"/>
    <col min="7" max="7" width="20.44140625" style="2" customWidth="1"/>
    <col min="8" max="8" width="3.88671875" style="3" customWidth="1"/>
    <col min="9" max="9" width="18" style="2" hidden="1" customWidth="1"/>
    <col min="10" max="10" width="2.109375" style="2" customWidth="1"/>
    <col min="11" max="11" width="17.44140625" style="2" customWidth="1"/>
    <col min="12" max="12" width="18.109375" style="2" customWidth="1"/>
    <col min="13" max="13" width="13.109375" style="2" customWidth="1"/>
    <col min="14" max="14" width="11.88671875" style="2" customWidth="1"/>
    <col min="15" max="15" width="12.88671875" style="2" customWidth="1"/>
    <col min="16" max="16" width="26.88671875" style="2" customWidth="1"/>
    <col min="17" max="16384" width="9.109375" style="2"/>
  </cols>
  <sheetData>
    <row r="1" spans="1:16" ht="30.75" customHeight="1" x14ac:dyDescent="0.3">
      <c r="B1" s="137"/>
      <c r="C1" s="137"/>
      <c r="D1" s="137"/>
      <c r="E1" s="137"/>
      <c r="G1" s="138" t="s">
        <v>0</v>
      </c>
      <c r="H1" s="138"/>
      <c r="I1" s="138"/>
      <c r="J1" s="138"/>
      <c r="K1" s="138"/>
      <c r="L1" s="138"/>
    </row>
    <row r="2" spans="1:16" ht="32.25" customHeight="1" x14ac:dyDescent="0.3">
      <c r="A2" s="4"/>
      <c r="B2" s="139" t="s">
        <v>276</v>
      </c>
      <c r="C2" s="139"/>
      <c r="D2" s="139"/>
      <c r="E2" s="139"/>
      <c r="F2" s="139"/>
      <c r="G2" s="139"/>
      <c r="H2" s="139"/>
      <c r="I2" s="139"/>
      <c r="J2" s="139"/>
      <c r="K2" s="139"/>
      <c r="L2" s="139"/>
      <c r="M2" s="5"/>
      <c r="N2" s="5"/>
      <c r="O2" s="5"/>
      <c r="P2" s="5"/>
    </row>
    <row r="4" spans="1:16" ht="27.75" customHeight="1" x14ac:dyDescent="0.3">
      <c r="A4" s="6"/>
      <c r="B4" s="4" t="s">
        <v>1</v>
      </c>
      <c r="C4" s="5"/>
      <c r="D4" s="5"/>
      <c r="E4" s="5"/>
      <c r="F4" s="5"/>
      <c r="G4" s="5"/>
      <c r="H4" s="5"/>
      <c r="I4" s="5"/>
      <c r="J4" s="5"/>
      <c r="K4" s="5"/>
      <c r="L4" s="5"/>
      <c r="M4" s="5"/>
      <c r="N4" s="5"/>
      <c r="O4" s="5"/>
      <c r="P4" s="5"/>
    </row>
    <row r="5" spans="1:16" ht="24" customHeight="1" x14ac:dyDescent="0.3">
      <c r="A5" s="7"/>
      <c r="B5" s="8" t="s">
        <v>2</v>
      </c>
      <c r="C5" s="9"/>
      <c r="D5" s="9"/>
      <c r="E5" s="9"/>
      <c r="F5" s="9"/>
      <c r="G5" s="140"/>
      <c r="H5" s="140"/>
      <c r="I5" s="9"/>
      <c r="K5" s="10" t="s">
        <v>3</v>
      </c>
      <c r="L5" s="11" t="s">
        <v>4</v>
      </c>
      <c r="M5" s="10" t="s">
        <v>5</v>
      </c>
      <c r="N5" s="11" t="s">
        <v>6</v>
      </c>
      <c r="O5" s="10" t="s">
        <v>7</v>
      </c>
      <c r="P5" s="12" t="s">
        <v>8</v>
      </c>
    </row>
    <row r="6" spans="1:16" ht="16.5" customHeight="1" x14ac:dyDescent="0.3">
      <c r="A6" s="9"/>
      <c r="B6" s="141" t="s">
        <v>9</v>
      </c>
      <c r="C6" s="141"/>
      <c r="D6" s="141"/>
      <c r="E6" s="141"/>
      <c r="F6" s="13"/>
      <c r="G6" s="142" t="s">
        <v>10</v>
      </c>
      <c r="H6" s="142"/>
      <c r="I6" s="142"/>
      <c r="K6" s="14" t="s">
        <v>11</v>
      </c>
      <c r="L6" s="15">
        <f>INDEX(Typfaktoren,1)</f>
        <v>1</v>
      </c>
      <c r="M6" s="16" t="s">
        <v>12</v>
      </c>
      <c r="N6" s="17">
        <f>INDEX(Groessenfaktoren,1)</f>
        <v>0.8</v>
      </c>
      <c r="O6" s="16" t="s">
        <v>13</v>
      </c>
      <c r="P6" s="18" t="s">
        <v>14</v>
      </c>
    </row>
    <row r="7" spans="1:16" ht="16.5" customHeight="1" x14ac:dyDescent="0.3">
      <c r="A7" s="9"/>
      <c r="B7" s="141" t="s">
        <v>15</v>
      </c>
      <c r="C7" s="141"/>
      <c r="D7" s="141"/>
      <c r="E7" s="141"/>
      <c r="F7" s="13"/>
      <c r="G7" s="142" t="s">
        <v>10</v>
      </c>
      <c r="H7" s="142"/>
      <c r="I7" s="142"/>
      <c r="K7" s="14" t="s">
        <v>16</v>
      </c>
      <c r="L7" s="15">
        <f>INDEX(Typfaktoren,2)</f>
        <v>0.5</v>
      </c>
      <c r="M7" s="16" t="s">
        <v>17</v>
      </c>
      <c r="N7" s="17">
        <f>INDEX(Groessenfaktoren,2)</f>
        <v>0.9</v>
      </c>
      <c r="O7" s="16" t="s">
        <v>18</v>
      </c>
      <c r="P7" s="18" t="s">
        <v>19</v>
      </c>
    </row>
    <row r="8" spans="1:16" ht="16.5" customHeight="1" x14ac:dyDescent="0.3">
      <c r="A8" s="9"/>
      <c r="B8" s="141" t="s">
        <v>20</v>
      </c>
      <c r="C8" s="141"/>
      <c r="D8" s="141"/>
      <c r="E8" s="141"/>
      <c r="F8" s="13"/>
      <c r="G8" s="142" t="s">
        <v>10</v>
      </c>
      <c r="H8" s="142"/>
      <c r="I8" s="142"/>
      <c r="K8" s="19" t="s">
        <v>21</v>
      </c>
      <c r="L8" s="20">
        <f>INDEX(Typfaktoren,3)</f>
        <v>0.75</v>
      </c>
      <c r="M8" s="21" t="s">
        <v>22</v>
      </c>
      <c r="N8" s="22">
        <f>INDEX(Groessenfaktoren,3)</f>
        <v>1</v>
      </c>
      <c r="O8" s="21" t="s">
        <v>23</v>
      </c>
      <c r="P8" s="23" t="s">
        <v>19</v>
      </c>
    </row>
    <row r="9" spans="1:16" ht="16.5" customHeight="1" x14ac:dyDescent="0.3">
      <c r="A9" s="9"/>
      <c r="B9" s="143" t="s">
        <v>24</v>
      </c>
      <c r="C9" s="143"/>
      <c r="D9" s="143"/>
      <c r="E9" s="143"/>
      <c r="F9" s="13"/>
      <c r="G9" s="144" t="str">
        <f>IF(OR(G6="Bitte wählen",G7="Bitte wählen",AND(G7&lt;&gt;"Staats-/Landesbibliotheken",G8="Bitte wählen")),"",IFERROR(SUMIFS('EBS Preisübersicht'!$L$5:$L$25,'EBS Preisübersicht'!$B$5:$B$25,"="&amp;G6&amp;" (N&amp;P)",'EBS Preisübersicht'!$C$5:$C$25,"="&amp;G7,'EBS Preisübersicht'!$D$5:$D$25,"="&amp;IF(G7="Staats-/Landesbibliotheken","nicht relevant",G8)),""))</f>
        <v/>
      </c>
      <c r="H9" s="144"/>
      <c r="I9" s="144"/>
    </row>
    <row r="10" spans="1:16" ht="16.5" customHeight="1" x14ac:dyDescent="0.3">
      <c r="A10" s="9"/>
      <c r="B10" s="145" t="s">
        <v>25</v>
      </c>
      <c r="C10" s="145"/>
      <c r="D10" s="145"/>
      <c r="E10" s="145"/>
      <c r="F10" s="145"/>
      <c r="G10" s="145"/>
      <c r="H10" s="145"/>
      <c r="I10" s="145"/>
    </row>
    <row r="11" spans="1:16" ht="11.25" customHeight="1" x14ac:dyDescent="0.3"/>
    <row r="12" spans="1:16" ht="27.75" customHeight="1" x14ac:dyDescent="0.3">
      <c r="A12" s="6"/>
      <c r="B12" s="24" t="s">
        <v>26</v>
      </c>
      <c r="C12" s="5"/>
      <c r="D12" s="5"/>
      <c r="E12" s="5"/>
      <c r="F12" s="5"/>
      <c r="G12" s="5"/>
      <c r="H12" s="5"/>
      <c r="I12" s="5"/>
      <c r="J12" s="5"/>
      <c r="K12" s="5"/>
      <c r="L12" s="5"/>
    </row>
    <row r="13" spans="1:16" ht="24.75" customHeight="1" x14ac:dyDescent="0.3">
      <c r="A13" s="9"/>
      <c r="B13" s="8" t="s">
        <v>2</v>
      </c>
      <c r="C13" s="9"/>
      <c r="D13" s="9"/>
      <c r="E13" s="9"/>
      <c r="F13" s="9"/>
      <c r="G13" s="140"/>
      <c r="H13" s="140"/>
      <c r="K13" s="25" t="s">
        <v>27</v>
      </c>
      <c r="L13" s="25" t="s">
        <v>28</v>
      </c>
    </row>
    <row r="14" spans="1:16" ht="16.5" customHeight="1" x14ac:dyDescent="0.3">
      <c r="A14" s="9"/>
      <c r="B14" s="141" t="s">
        <v>29</v>
      </c>
      <c r="C14" s="141"/>
      <c r="D14" s="141"/>
      <c r="E14" s="141"/>
      <c r="F14" s="13"/>
      <c r="G14" s="146" t="s">
        <v>10</v>
      </c>
      <c r="H14" s="146"/>
      <c r="I14" s="146"/>
      <c r="K14" s="2" t="s">
        <v>30</v>
      </c>
      <c r="L14" s="2" t="s">
        <v>31</v>
      </c>
    </row>
    <row r="15" spans="1:16" ht="16.5" customHeight="1" x14ac:dyDescent="0.3">
      <c r="A15" s="9"/>
      <c r="B15" s="141" t="s">
        <v>32</v>
      </c>
      <c r="C15" s="141"/>
      <c r="D15" s="141"/>
      <c r="E15" s="141"/>
      <c r="F15" s="13"/>
      <c r="G15" s="146" t="s">
        <v>10</v>
      </c>
      <c r="H15" s="146"/>
      <c r="I15" s="146"/>
      <c r="K15" s="2" t="s">
        <v>33</v>
      </c>
      <c r="L15" s="2" t="s">
        <v>34</v>
      </c>
    </row>
    <row r="16" spans="1:16" ht="16.5" customHeight="1" x14ac:dyDescent="0.3">
      <c r="A16" s="9"/>
      <c r="B16" s="141" t="s">
        <v>35</v>
      </c>
      <c r="C16" s="141"/>
      <c r="D16" s="141"/>
      <c r="E16" s="141"/>
      <c r="F16" s="13"/>
      <c r="G16" s="146" t="s">
        <v>10</v>
      </c>
      <c r="H16" s="146"/>
      <c r="I16" s="146"/>
      <c r="K16" s="2" t="s">
        <v>36</v>
      </c>
      <c r="L16" s="2" t="s">
        <v>37</v>
      </c>
    </row>
    <row r="17" spans="1:12" ht="16.5" customHeight="1" x14ac:dyDescent="0.3">
      <c r="A17" s="9"/>
      <c r="B17" s="13"/>
      <c r="C17" s="13"/>
      <c r="D17" s="13"/>
      <c r="E17" s="13"/>
      <c r="F17" s="13"/>
      <c r="G17" s="13"/>
      <c r="H17" s="1"/>
      <c r="I17" s="13"/>
    </row>
    <row r="18" spans="1:12" ht="16.5" customHeight="1" x14ac:dyDescent="0.3">
      <c r="A18" s="9"/>
      <c r="B18" s="143" t="s">
        <v>38</v>
      </c>
      <c r="C18" s="143"/>
      <c r="D18" s="143"/>
      <c r="E18" s="143"/>
      <c r="F18" s="13"/>
      <c r="G18" s="147" t="str">
        <f>IF(OR(G14="Bitte wählen",G15="Bitte wählen",G16="Bitte wählen"),"",IFERROR(SUMIFS('EBS Preisübersicht'!$L$30:$L$41,'EBS Preisübersicht'!$B$30:$B$41,"="&amp;G14&amp;" (CHB)",'EBS Preisübersicht'!$C$30:$C$41,"="&amp;G15,'EBS Preisübersicht'!$H$30:$H$41,IF(LEFT(G16,10)="Folgepreis","Folgepreis","Standardpreis")),""))</f>
        <v/>
      </c>
      <c r="H18" s="147"/>
      <c r="I18" s="147"/>
    </row>
    <row r="19" spans="1:12" ht="16.5" customHeight="1" x14ac:dyDescent="0.3">
      <c r="A19" s="9"/>
      <c r="B19" s="148" t="s">
        <v>39</v>
      </c>
      <c r="C19" s="148"/>
      <c r="D19" s="148"/>
      <c r="E19" s="148"/>
      <c r="F19" s="148"/>
      <c r="G19" s="148"/>
      <c r="H19" s="148"/>
      <c r="I19" s="148"/>
    </row>
    <row r="20" spans="1:12" ht="8.25" customHeight="1" x14ac:dyDescent="0.3"/>
    <row r="21" spans="1:12" s="28" customFormat="1" ht="27.75" customHeight="1" x14ac:dyDescent="0.3">
      <c r="A21" s="26"/>
      <c r="B21" s="26" t="s">
        <v>40</v>
      </c>
      <c r="C21" s="26"/>
      <c r="D21" s="26"/>
      <c r="E21" s="26"/>
      <c r="F21" s="26"/>
      <c r="G21" s="26"/>
      <c r="H21" s="26"/>
      <c r="I21" s="27"/>
      <c r="J21" s="27"/>
      <c r="K21" s="27"/>
      <c r="L21" s="27"/>
    </row>
    <row r="22" spans="1:12" ht="24.75" customHeight="1" x14ac:dyDescent="0.3">
      <c r="A22" s="9"/>
      <c r="B22" s="8" t="s">
        <v>41</v>
      </c>
      <c r="C22" s="9"/>
      <c r="D22" s="9"/>
      <c r="E22" s="9"/>
      <c r="F22" s="9"/>
      <c r="G22" s="140"/>
      <c r="H22" s="140"/>
      <c r="I22" s="9"/>
      <c r="J22" s="9"/>
      <c r="K22" s="9"/>
      <c r="L22" s="9"/>
    </row>
    <row r="23" spans="1:12" ht="16.5" customHeight="1" x14ac:dyDescent="0.3">
      <c r="A23" s="9"/>
      <c r="B23" s="149" t="s">
        <v>42</v>
      </c>
      <c r="C23" s="149"/>
      <c r="D23" s="149"/>
      <c r="E23" s="149"/>
      <c r="F23" s="29"/>
      <c r="G23" s="146" t="s">
        <v>10</v>
      </c>
      <c r="H23" s="146"/>
      <c r="I23" s="146"/>
    </row>
    <row r="24" spans="1:12" ht="16.5" customHeight="1" x14ac:dyDescent="0.3">
      <c r="A24" s="9"/>
      <c r="B24" s="149" t="s">
        <v>43</v>
      </c>
      <c r="C24" s="149"/>
      <c r="D24" s="149"/>
      <c r="E24" s="149"/>
      <c r="F24" s="29"/>
      <c r="G24" s="146" t="s">
        <v>10</v>
      </c>
      <c r="H24" s="146"/>
      <c r="I24" s="146"/>
    </row>
    <row r="25" spans="1:12" ht="16.5" customHeight="1" x14ac:dyDescent="0.3">
      <c r="A25" s="9"/>
      <c r="B25" s="149" t="s">
        <v>44</v>
      </c>
      <c r="C25" s="149"/>
      <c r="D25" s="149"/>
      <c r="E25" s="149"/>
      <c r="F25" s="29"/>
      <c r="G25" s="146" t="s">
        <v>10</v>
      </c>
      <c r="H25" s="146"/>
      <c r="I25" s="146"/>
    </row>
    <row r="26" spans="1:12" ht="16.5" customHeight="1" x14ac:dyDescent="0.3">
      <c r="A26" s="9"/>
      <c r="B26" s="150" t="s">
        <v>45</v>
      </c>
      <c r="C26" s="150"/>
      <c r="D26" s="150"/>
      <c r="E26" s="150"/>
      <c r="F26" s="30"/>
      <c r="G26" s="146" t="s">
        <v>10</v>
      </c>
      <c r="H26" s="146"/>
      <c r="I26" s="146"/>
    </row>
    <row r="27" spans="1:12" ht="16.5" customHeight="1" x14ac:dyDescent="0.3">
      <c r="A27" s="9"/>
      <c r="B27" s="150" t="s">
        <v>46</v>
      </c>
      <c r="C27" s="150"/>
      <c r="D27" s="150"/>
      <c r="E27" s="150"/>
      <c r="F27" s="30"/>
      <c r="G27" s="146" t="s">
        <v>10</v>
      </c>
      <c r="H27" s="146"/>
      <c r="I27" s="146"/>
    </row>
    <row r="28" spans="1:12" ht="16.5" customHeight="1" x14ac:dyDescent="0.3">
      <c r="A28" s="9"/>
      <c r="B28" s="150" t="s">
        <v>47</v>
      </c>
      <c r="C28" s="150"/>
      <c r="D28" s="150"/>
      <c r="E28" s="150"/>
      <c r="F28" s="30"/>
      <c r="G28" s="146" t="s">
        <v>10</v>
      </c>
      <c r="H28" s="146"/>
      <c r="I28" s="146"/>
    </row>
    <row r="29" spans="1:12" ht="16.5" customHeight="1" x14ac:dyDescent="0.3">
      <c r="A29" s="9"/>
      <c r="B29" s="149" t="s">
        <v>48</v>
      </c>
      <c r="C29" s="149"/>
      <c r="D29" s="149"/>
      <c r="E29" s="149"/>
      <c r="F29" s="29"/>
      <c r="G29" s="151" t="str">
        <f>IF(OR(G23="Bitte wählen",G24="Bitte wählen",AND(G24&lt;&gt;"Staats-/Landesbibliotheken",G25="Bitte wählen")),"",IFERROR(SUMIFS('EBS Preisübersicht'!$L$5:$L$25,'EBS Preisübersicht'!$B$5:$B$25,"="&amp;G23&amp;" (N&amp;P)",'EBS Preisübersicht'!$C$5:$C$25,"="&amp;G24,'EBS Preisübersicht'!$D$5:$D$25,"="&amp;IF(G24="Staats-/Landesbibliotheken","nicht relevant",G25)),""))</f>
        <v/>
      </c>
      <c r="H29" s="151"/>
      <c r="I29" s="151"/>
    </row>
    <row r="30" spans="1:12" ht="16.5" customHeight="1" x14ac:dyDescent="0.3">
      <c r="A30" s="9"/>
      <c r="B30" s="141" t="s">
        <v>49</v>
      </c>
      <c r="C30" s="141"/>
      <c r="D30" s="141"/>
      <c r="E30" s="141"/>
      <c r="F30" s="13"/>
      <c r="G30" s="151" t="str">
        <f>IF(OR(G26="Bitte wählen",G27="Bitte wählen",G28="Bitte wählen"),"",IFERROR(SUMIFS('EBS Preisübersicht'!$L$30:$L$41,'EBS Preisübersicht'!$B$30:$B$41,"="&amp;G26&amp;" (CHB)",'EBS Preisübersicht'!$C$30:$C$41,"="&amp;G27,'EBS Preisübersicht'!$H$30:$H$41,IF(LEFT(G28,10)="Folgepreis","Folgepreis","Standardpreis")),""))</f>
        <v/>
      </c>
      <c r="H30" s="151"/>
      <c r="I30" s="151"/>
    </row>
    <row r="31" spans="1:12" ht="16.5" customHeight="1" x14ac:dyDescent="0.3">
      <c r="A31" s="9"/>
      <c r="B31" s="143" t="s">
        <v>50</v>
      </c>
      <c r="C31" s="143"/>
      <c r="D31" s="143"/>
      <c r="E31" s="143"/>
      <c r="F31" s="13"/>
      <c r="G31" s="151" t="str">
        <f>IF(COUNT(G29,G30)&lt;2,"",SUM(G29,G30))</f>
        <v/>
      </c>
      <c r="H31" s="151"/>
      <c r="I31" s="151"/>
    </row>
    <row r="32" spans="1:12" ht="16.5" customHeight="1" x14ac:dyDescent="0.3">
      <c r="A32" s="9"/>
      <c r="B32" s="141" t="s">
        <v>51</v>
      </c>
      <c r="C32" s="141"/>
      <c r="D32" s="141"/>
      <c r="E32" s="141"/>
      <c r="F32" s="13"/>
      <c r="G32" s="154">
        <f>IF(G26="LSW",Kombirabatt_LSW,Kombirabatt_Gesamt)</f>
        <v>0.15</v>
      </c>
      <c r="H32" s="154"/>
      <c r="I32" s="154"/>
    </row>
    <row r="33" spans="1:12" ht="16.5" customHeight="1" x14ac:dyDescent="0.3">
      <c r="A33" s="9"/>
      <c r="B33" s="141" t="s">
        <v>52</v>
      </c>
      <c r="C33" s="141"/>
      <c r="D33" s="141"/>
      <c r="E33" s="141"/>
      <c r="F33" s="13"/>
      <c r="G33" s="151" t="str">
        <f>IF(G31="","",G31*G32)</f>
        <v/>
      </c>
      <c r="H33" s="151"/>
      <c r="I33" s="151"/>
    </row>
    <row r="34" spans="1:12" ht="16.5" customHeight="1" x14ac:dyDescent="0.3">
      <c r="A34" s="9"/>
      <c r="B34" s="143" t="s">
        <v>53</v>
      </c>
      <c r="C34" s="143"/>
      <c r="D34" s="143"/>
      <c r="E34" s="143"/>
      <c r="F34" s="13"/>
      <c r="G34" s="147" t="str">
        <f>IF(COUNT(G29,G30)&lt;2,"",G31-G33)</f>
        <v/>
      </c>
      <c r="H34" s="147"/>
      <c r="I34" s="147"/>
    </row>
    <row r="35" spans="1:12" ht="25.5" customHeight="1" x14ac:dyDescent="0.3">
      <c r="B35" s="152" t="s">
        <v>54</v>
      </c>
      <c r="C35" s="152"/>
      <c r="D35" s="152"/>
      <c r="E35" s="152"/>
      <c r="F35" s="152"/>
      <c r="G35" s="152"/>
      <c r="H35" s="152"/>
      <c r="I35" s="152"/>
      <c r="J35" s="152"/>
      <c r="K35" s="152"/>
      <c r="L35" s="152"/>
    </row>
    <row r="36" spans="1:12" ht="21" customHeight="1" x14ac:dyDescent="0.3">
      <c r="B36" s="153" t="s">
        <v>55</v>
      </c>
      <c r="C36" s="153"/>
      <c r="D36" s="153"/>
      <c r="E36" s="153"/>
      <c r="F36" s="153"/>
      <c r="G36" s="153"/>
      <c r="H36" s="153"/>
      <c r="I36" s="153"/>
    </row>
    <row r="38" spans="1:12" s="32" customFormat="1" ht="16.5" customHeight="1" x14ac:dyDescent="0.3">
      <c r="B38" s="32" t="s">
        <v>56</v>
      </c>
      <c r="H38" s="33"/>
    </row>
    <row r="39" spans="1:12" s="32" customFormat="1" ht="16.5" customHeight="1" x14ac:dyDescent="0.3">
      <c r="B39" s="32" t="s">
        <v>274</v>
      </c>
      <c r="H39" s="33"/>
    </row>
    <row r="40" spans="1:12" s="32" customFormat="1" ht="16.5" customHeight="1" x14ac:dyDescent="0.3">
      <c r="B40" s="32" t="s">
        <v>57</v>
      </c>
      <c r="H40" s="33"/>
    </row>
  </sheetData>
  <mergeCells count="50">
    <mergeCell ref="B34:E34"/>
    <mergeCell ref="G34:I34"/>
    <mergeCell ref="B35:L35"/>
    <mergeCell ref="B36:I36"/>
    <mergeCell ref="B31:E31"/>
    <mergeCell ref="G31:I31"/>
    <mergeCell ref="B32:E32"/>
    <mergeCell ref="G32:I32"/>
    <mergeCell ref="B33:E33"/>
    <mergeCell ref="G33:I33"/>
    <mergeCell ref="B28:E28"/>
    <mergeCell ref="G28:I28"/>
    <mergeCell ref="B29:E29"/>
    <mergeCell ref="G29:I29"/>
    <mergeCell ref="B30:E30"/>
    <mergeCell ref="G30:I30"/>
    <mergeCell ref="B25:E25"/>
    <mergeCell ref="G25:I25"/>
    <mergeCell ref="B26:E26"/>
    <mergeCell ref="G26:I26"/>
    <mergeCell ref="B27:E27"/>
    <mergeCell ref="G27:I27"/>
    <mergeCell ref="G22:H22"/>
    <mergeCell ref="B23:E23"/>
    <mergeCell ref="G23:I23"/>
    <mergeCell ref="B24:E24"/>
    <mergeCell ref="G24:I24"/>
    <mergeCell ref="B16:E16"/>
    <mergeCell ref="G16:I16"/>
    <mergeCell ref="B18:E18"/>
    <mergeCell ref="G18:I18"/>
    <mergeCell ref="B19:I19"/>
    <mergeCell ref="B10:I10"/>
    <mergeCell ref="G13:H13"/>
    <mergeCell ref="B14:E14"/>
    <mergeCell ref="G14:I14"/>
    <mergeCell ref="B15:E15"/>
    <mergeCell ref="G15:I15"/>
    <mergeCell ref="B7:E7"/>
    <mergeCell ref="G7:I7"/>
    <mergeCell ref="B8:E8"/>
    <mergeCell ref="G8:I8"/>
    <mergeCell ref="B9:E9"/>
    <mergeCell ref="G9:I9"/>
    <mergeCell ref="B1:E1"/>
    <mergeCell ref="G1:L1"/>
    <mergeCell ref="B2:L2"/>
    <mergeCell ref="G5:H5"/>
    <mergeCell ref="B6:E6"/>
    <mergeCell ref="G6:I6"/>
  </mergeCells>
  <conditionalFormatting sqref="G6:I8">
    <cfRule type="expression" dxfId="2" priority="2">
      <formula>AND(OR($G$6&lt;&gt;"Bitte wählen",$G$7&lt;&gt;"Bitte wählen",$G$8&lt;&gt;"Bitte wählen"),OR($G$6="Bitte wählen",$G$7="Bitte wählen",AND($G$7&lt;&gt;"Staats-/Landesbibliotheken",$G$8="Bitte wählen")))</formula>
    </cfRule>
  </conditionalFormatting>
  <conditionalFormatting sqref="G14:I16">
    <cfRule type="expression" dxfId="1" priority="3">
      <formula>AND(COUNTIF($G$14:$G$16,"Bitte wählen")&gt;0,COUNTIF($G$14:$G$16,"Bitte wählen")&lt;3)</formula>
    </cfRule>
  </conditionalFormatting>
  <conditionalFormatting sqref="G23:I28">
    <cfRule type="expression" dxfId="0" priority="4">
      <formula>AND(COUNTIF($G$23:$G$28,"Bitte wählen")&lt;6,OR($G$23="Bitte wählen",$G$24="Bitte wählen",$G$26="Bitte wählen",$G$27="Bitte wählen",$G$28="Bitte wählen",AND($G$24&lt;&gt;"Staats-/Landesbibliotheken",$G$25="Bitte wählen")))</formula>
    </cfRule>
  </conditionalFormatting>
  <pageMargins left="0.75" right="0.75" top="1" bottom="1"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6">
        <x14:dataValidation type="list" showErrorMessage="1" errorTitle="Ungültige Auswahl" error="Bitte einen Wert aus der Liste auswählen." xr:uid="{00000000-0002-0000-0000-000000000000}">
          <x14:formula1>
            <xm:f>Preismatrix!$B$2:$B$5</xm:f>
          </x14:formula1>
          <x14:formula2>
            <xm:f>0</xm:f>
          </x14:formula2>
          <xm:sqref>G6:I6 G23:I23</xm:sqref>
        </x14:dataValidation>
        <x14:dataValidation type="list" showErrorMessage="1" errorTitle="Ungültige Auswahl" error="Bitte einen Wert aus der Liste auswählen." xr:uid="{00000000-0002-0000-0000-000001000000}">
          <x14:formula1>
            <xm:f>Preismatrix!$C$2:$C$5</xm:f>
          </x14:formula1>
          <x14:formula2>
            <xm:f>0</xm:f>
          </x14:formula2>
          <xm:sqref>G7:I7 G24:I24</xm:sqref>
        </x14:dataValidation>
        <x14:dataValidation type="list" showErrorMessage="1" errorTitle="Ungültige Auswahl" error="Bitte einen Wert aus der Liste auswählen." xr:uid="{00000000-0002-0000-0000-000002000000}">
          <x14:formula1>
            <xm:f>Preismatrix!$G$2:$G$5</xm:f>
          </x14:formula1>
          <x14:formula2>
            <xm:f>0</xm:f>
          </x14:formula2>
          <xm:sqref>G8:I8 G25:I25</xm:sqref>
        </x14:dataValidation>
        <x14:dataValidation type="list" showErrorMessage="1" errorTitle="Ungültige Auswahl" error="Bitte einen Wert aus der Liste auswählen." xr:uid="{00000000-0002-0000-0000-000003000000}">
          <x14:formula1>
            <xm:f>Preismatrix!$D$2:$D$4</xm:f>
          </x14:formula1>
          <x14:formula2>
            <xm:f>0</xm:f>
          </x14:formula2>
          <xm:sqref>G14:I14 G26:I26</xm:sqref>
        </x14:dataValidation>
        <x14:dataValidation type="list" showErrorMessage="1" errorTitle="Ungültige Auswahl" error="Bitte einen Wert aus der Liste auswählen." xr:uid="{00000000-0002-0000-0000-000004000000}">
          <x14:formula1>
            <xm:f>Preismatrix!$E$2:$E$5</xm:f>
          </x14:formula1>
          <x14:formula2>
            <xm:f>0</xm:f>
          </x14:formula2>
          <xm:sqref>G15:I15 G27:I27</xm:sqref>
        </x14:dataValidation>
        <x14:dataValidation type="list" showErrorMessage="1" errorTitle="Ungültige Auswahl" error="Bitte einen Wert aus der Liste auswählen." xr:uid="{00000000-0002-0000-0000-000005000000}">
          <x14:formula1>
            <xm:f>Preismatrix!$F$2:$F$4</xm:f>
          </x14:formula1>
          <x14:formula2>
            <xm:f>0</xm:f>
          </x14:formula2>
          <xm:sqref>G16:I16 G28:I28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3"/>
  <sheetViews>
    <sheetView zoomScaleNormal="100" workbookViewId="0">
      <pane ySplit="2" topLeftCell="A3" activePane="bottomLeft" state="frozen"/>
      <selection pane="bottomLeft" activeCell="K45" sqref="K45"/>
    </sheetView>
  </sheetViews>
  <sheetFormatPr baseColWidth="10" defaultColWidth="11.44140625" defaultRowHeight="14.4" x14ac:dyDescent="0.3"/>
  <cols>
    <col min="1" max="1" width="5" customWidth="1"/>
    <col min="2" max="2" width="16.33203125" customWidth="1"/>
    <col min="3" max="3" width="28.6640625" customWidth="1"/>
    <col min="4" max="4" width="18.44140625" customWidth="1"/>
    <col min="5" max="5" width="13.88671875" customWidth="1"/>
    <col min="6" max="6" width="20" customWidth="1"/>
    <col min="7" max="7" width="17.44140625" customWidth="1"/>
    <col min="8" max="8" width="16.88671875" style="34" customWidth="1"/>
    <col min="9" max="9" width="10.44140625" style="35" customWidth="1"/>
    <col min="10" max="10" width="12.109375" style="35" customWidth="1"/>
    <col min="11" max="11" width="14.6640625" style="35" customWidth="1"/>
    <col min="12" max="12" width="17.33203125" style="36" customWidth="1"/>
  </cols>
  <sheetData>
    <row r="1" spans="1:15" s="2" customFormat="1" ht="30.75" customHeight="1" x14ac:dyDescent="0.3">
      <c r="B1" s="137"/>
      <c r="C1" s="137"/>
      <c r="D1" s="137"/>
      <c r="E1" s="137"/>
      <c r="G1" s="138" t="s">
        <v>0</v>
      </c>
      <c r="H1" s="138"/>
      <c r="I1" s="138"/>
      <c r="J1" s="138"/>
      <c r="K1" s="138"/>
      <c r="L1" s="138"/>
      <c r="M1" s="138"/>
    </row>
    <row r="2" spans="1:15" s="2" customFormat="1" ht="32.25" customHeight="1" x14ac:dyDescent="0.3">
      <c r="A2" s="139" t="s">
        <v>58</v>
      </c>
      <c r="B2" s="139"/>
      <c r="C2" s="139"/>
      <c r="D2" s="139"/>
      <c r="E2" s="139"/>
      <c r="F2" s="139"/>
      <c r="G2" s="139"/>
      <c r="H2" s="139"/>
      <c r="I2" s="139"/>
      <c r="J2" s="139"/>
      <c r="K2" s="139"/>
      <c r="L2" s="139"/>
      <c r="M2" s="37"/>
    </row>
    <row r="3" spans="1:15" s="39" customFormat="1" ht="19.5" customHeight="1" x14ac:dyDescent="0.3">
      <c r="A3" s="38"/>
      <c r="B3" s="155" t="s">
        <v>59</v>
      </c>
      <c r="C3" s="155"/>
      <c r="D3" s="155"/>
      <c r="E3" s="155"/>
      <c r="F3" s="155"/>
      <c r="G3" s="155"/>
      <c r="H3" s="155"/>
      <c r="I3" s="155"/>
      <c r="J3" s="155"/>
      <c r="K3" s="155"/>
      <c r="L3" s="155"/>
    </row>
    <row r="4" spans="1:15" s="39" customFormat="1" ht="30" customHeight="1" x14ac:dyDescent="0.3">
      <c r="A4" s="38"/>
      <c r="B4" s="40" t="s">
        <v>7</v>
      </c>
      <c r="C4" s="40" t="s">
        <v>60</v>
      </c>
      <c r="D4" s="41" t="s">
        <v>61</v>
      </c>
      <c r="E4" s="42" t="s">
        <v>62</v>
      </c>
      <c r="F4" s="42" t="s">
        <v>63</v>
      </c>
      <c r="G4" s="42" t="s">
        <v>64</v>
      </c>
      <c r="H4" s="42" t="s">
        <v>65</v>
      </c>
      <c r="I4" s="42" t="s">
        <v>66</v>
      </c>
      <c r="J4" s="42" t="s">
        <v>67</v>
      </c>
      <c r="K4" s="42" t="s">
        <v>272</v>
      </c>
      <c r="L4" s="42" t="s">
        <v>68</v>
      </c>
    </row>
    <row r="5" spans="1:15" s="2" customFormat="1" x14ac:dyDescent="0.3">
      <c r="A5" s="7"/>
      <c r="B5" s="31" t="s">
        <v>69</v>
      </c>
      <c r="C5" s="43" t="s">
        <v>11</v>
      </c>
      <c r="D5" s="44" t="s">
        <v>12</v>
      </c>
      <c r="E5" s="45">
        <v>35656</v>
      </c>
      <c r="F5" s="46">
        <v>3867082.3499998711</v>
      </c>
      <c r="G5" s="44">
        <v>1872654.4391362518</v>
      </c>
      <c r="H5" s="47">
        <v>104860</v>
      </c>
      <c r="I5" s="48">
        <f t="shared" ref="I5:I25" si="0">INDEX(Typfaktoren,MATCH($C5,NomosTypen,0))</f>
        <v>1</v>
      </c>
      <c r="J5" s="49">
        <f t="shared" ref="J5:J10" si="1">INDEX(Groessenfaktoren,MATCH($D5,NomosGroessen,0))</f>
        <v>0.8</v>
      </c>
      <c r="K5" s="14">
        <v>0.92500000000000004</v>
      </c>
      <c r="L5" s="50">
        <f>H5*I5*J5*K5</f>
        <v>77596.400000000009</v>
      </c>
      <c r="N5" s="131"/>
    </row>
    <row r="6" spans="1:15" s="39" customFormat="1" x14ac:dyDescent="0.3">
      <c r="A6" s="7"/>
      <c r="B6" s="31" t="s">
        <v>69</v>
      </c>
      <c r="C6" s="51" t="s">
        <v>11</v>
      </c>
      <c r="D6" s="52" t="s">
        <v>17</v>
      </c>
      <c r="E6" s="45">
        <v>35656</v>
      </c>
      <c r="F6" s="46">
        <v>3867082.3499998711</v>
      </c>
      <c r="G6" s="44">
        <v>1872654.4391362518</v>
      </c>
      <c r="H6" s="53">
        <v>104860</v>
      </c>
      <c r="I6" s="54">
        <f t="shared" si="0"/>
        <v>1</v>
      </c>
      <c r="J6" s="55">
        <f t="shared" si="1"/>
        <v>0.9</v>
      </c>
      <c r="K6" s="87">
        <v>0.92500000000000004</v>
      </c>
      <c r="L6" s="50">
        <f>H6*I6*J6*K6</f>
        <v>87295.95</v>
      </c>
    </row>
    <row r="7" spans="1:15" s="39" customFormat="1" x14ac:dyDescent="0.3">
      <c r="A7" s="7"/>
      <c r="B7" s="31" t="s">
        <v>69</v>
      </c>
      <c r="C7" s="51" t="s">
        <v>11</v>
      </c>
      <c r="D7" s="52" t="s">
        <v>22</v>
      </c>
      <c r="E7" s="45">
        <v>35656</v>
      </c>
      <c r="F7" s="46">
        <v>3867082.3499998711</v>
      </c>
      <c r="G7" s="44">
        <v>1872654.4391362518</v>
      </c>
      <c r="H7" s="53">
        <v>104860</v>
      </c>
      <c r="I7" s="54">
        <f t="shared" si="0"/>
        <v>1</v>
      </c>
      <c r="J7" s="55">
        <f t="shared" si="1"/>
        <v>1</v>
      </c>
      <c r="K7" s="135">
        <v>0.92500000000000004</v>
      </c>
      <c r="L7" s="50">
        <f t="shared" ref="L7" si="2">H7*I7*J7*K7</f>
        <v>96995.5</v>
      </c>
      <c r="O7" s="132"/>
    </row>
    <row r="8" spans="1:15" s="39" customFormat="1" x14ac:dyDescent="0.3">
      <c r="A8" s="7"/>
      <c r="B8" s="31" t="s">
        <v>69</v>
      </c>
      <c r="C8" s="51" t="s">
        <v>16</v>
      </c>
      <c r="D8" s="52" t="s">
        <v>12</v>
      </c>
      <c r="E8" s="45">
        <v>35656</v>
      </c>
      <c r="F8" s="46">
        <v>3867082.3499998711</v>
      </c>
      <c r="G8" s="44">
        <v>1872654.4391362518</v>
      </c>
      <c r="H8" s="53">
        <v>104860</v>
      </c>
      <c r="I8" s="54">
        <f t="shared" si="0"/>
        <v>0.5</v>
      </c>
      <c r="J8" s="55">
        <f t="shared" si="1"/>
        <v>0.8</v>
      </c>
      <c r="K8" s="135">
        <v>0.92500000000000004</v>
      </c>
      <c r="L8" s="50">
        <f>H8*I8*J8*K8</f>
        <v>38798.200000000004</v>
      </c>
      <c r="O8" s="133"/>
    </row>
    <row r="9" spans="1:15" s="39" customFormat="1" x14ac:dyDescent="0.3">
      <c r="A9" s="7"/>
      <c r="B9" s="31" t="s">
        <v>69</v>
      </c>
      <c r="C9" s="51" t="s">
        <v>16</v>
      </c>
      <c r="D9" s="52" t="s">
        <v>17</v>
      </c>
      <c r="E9" s="45">
        <v>35656</v>
      </c>
      <c r="F9" s="46">
        <v>3867082.3499998711</v>
      </c>
      <c r="G9" s="44">
        <v>1872654.4391362518</v>
      </c>
      <c r="H9" s="53">
        <v>104860</v>
      </c>
      <c r="I9" s="54">
        <f t="shared" si="0"/>
        <v>0.5</v>
      </c>
      <c r="J9" s="55">
        <f t="shared" si="1"/>
        <v>0.9</v>
      </c>
      <c r="K9" s="135">
        <v>0.92500000000000004</v>
      </c>
      <c r="L9" s="50">
        <f>H9*I9*J9*K9</f>
        <v>43647.974999999999</v>
      </c>
    </row>
    <row r="10" spans="1:15" s="39" customFormat="1" x14ac:dyDescent="0.3">
      <c r="A10" s="7"/>
      <c r="B10" s="31" t="s">
        <v>69</v>
      </c>
      <c r="C10" s="51" t="s">
        <v>16</v>
      </c>
      <c r="D10" s="52" t="s">
        <v>22</v>
      </c>
      <c r="E10" s="45">
        <v>35656</v>
      </c>
      <c r="F10" s="46">
        <v>3867082.3499998711</v>
      </c>
      <c r="G10" s="44">
        <v>1872654.4391362518</v>
      </c>
      <c r="H10" s="53">
        <v>104860</v>
      </c>
      <c r="I10" s="54">
        <f t="shared" si="0"/>
        <v>0.5</v>
      </c>
      <c r="J10" s="55">
        <f t="shared" si="1"/>
        <v>1</v>
      </c>
      <c r="K10" s="135">
        <v>0.92500000000000004</v>
      </c>
      <c r="L10" s="50">
        <f>H10*I10*J10*K10</f>
        <v>48497.75</v>
      </c>
    </row>
    <row r="11" spans="1:15" s="39" customFormat="1" x14ac:dyDescent="0.3">
      <c r="A11" s="7"/>
      <c r="B11" s="31" t="s">
        <v>69</v>
      </c>
      <c r="C11" s="51" t="s">
        <v>70</v>
      </c>
      <c r="D11" s="52" t="s">
        <v>71</v>
      </c>
      <c r="E11" s="45">
        <v>35656</v>
      </c>
      <c r="F11" s="46">
        <v>3867082.3499998711</v>
      </c>
      <c r="G11" s="44">
        <v>1872654.4391362518</v>
      </c>
      <c r="H11" s="53">
        <v>104860</v>
      </c>
      <c r="I11" s="54">
        <f t="shared" si="0"/>
        <v>0.75</v>
      </c>
      <c r="J11" s="57" t="s">
        <v>72</v>
      </c>
      <c r="K11" s="135">
        <v>0.92500000000000004</v>
      </c>
      <c r="L11" s="56">
        <f>H11*I11*K11</f>
        <v>72746.625</v>
      </c>
    </row>
    <row r="12" spans="1:15" s="39" customFormat="1" x14ac:dyDescent="0.3">
      <c r="A12" s="7"/>
      <c r="B12" s="58" t="s">
        <v>73</v>
      </c>
      <c r="C12" s="58" t="s">
        <v>11</v>
      </c>
      <c r="D12" s="59" t="s">
        <v>12</v>
      </c>
      <c r="E12" s="60">
        <v>23238</v>
      </c>
      <c r="F12" s="61">
        <v>2602043.9599998747</v>
      </c>
      <c r="G12" s="61">
        <v>1229033.4706117753</v>
      </c>
      <c r="H12" s="62">
        <v>74970</v>
      </c>
      <c r="I12" s="63">
        <f t="shared" si="0"/>
        <v>1</v>
      </c>
      <c r="J12" s="64">
        <f t="shared" ref="J12:J17" si="3">INDEX(Groessenfaktoren,MATCH($D12,NomosGroessen,0))</f>
        <v>0.8</v>
      </c>
      <c r="K12" s="136">
        <v>0.92500000000000004</v>
      </c>
      <c r="L12" s="65">
        <f>H12*I12*J12*K12</f>
        <v>55477.8</v>
      </c>
    </row>
    <row r="13" spans="1:15" s="39" customFormat="1" x14ac:dyDescent="0.3">
      <c r="A13" s="7"/>
      <c r="B13" s="58" t="s">
        <v>73</v>
      </c>
      <c r="C13" s="58" t="s">
        <v>11</v>
      </c>
      <c r="D13" s="59" t="s">
        <v>17</v>
      </c>
      <c r="E13" s="60">
        <v>23238</v>
      </c>
      <c r="F13" s="61">
        <v>2602043.9599998747</v>
      </c>
      <c r="G13" s="61">
        <v>1229033.47061178</v>
      </c>
      <c r="H13" s="62">
        <v>74970</v>
      </c>
      <c r="I13" s="63">
        <f t="shared" si="0"/>
        <v>1</v>
      </c>
      <c r="J13" s="64">
        <f t="shared" si="3"/>
        <v>0.9</v>
      </c>
      <c r="K13" s="136">
        <v>0.92500000000000004</v>
      </c>
      <c r="L13" s="65">
        <f>H13*I13*J13*K13</f>
        <v>62412.525000000001</v>
      </c>
    </row>
    <row r="14" spans="1:15" s="39" customFormat="1" x14ac:dyDescent="0.3">
      <c r="A14" s="7"/>
      <c r="B14" s="58" t="s">
        <v>73</v>
      </c>
      <c r="C14" s="58" t="s">
        <v>11</v>
      </c>
      <c r="D14" s="59" t="s">
        <v>22</v>
      </c>
      <c r="E14" s="60">
        <v>23238</v>
      </c>
      <c r="F14" s="61">
        <v>2602043.9599998747</v>
      </c>
      <c r="G14" s="61">
        <v>1229033.4706117753</v>
      </c>
      <c r="H14" s="62">
        <v>74970</v>
      </c>
      <c r="I14" s="63">
        <f t="shared" si="0"/>
        <v>1</v>
      </c>
      <c r="J14" s="64">
        <f t="shared" si="3"/>
        <v>1</v>
      </c>
      <c r="K14" s="136">
        <v>0.92500000000000004</v>
      </c>
      <c r="L14" s="65">
        <f t="shared" ref="L14:L17" si="4">H14*I14*J14*K14</f>
        <v>69347.25</v>
      </c>
    </row>
    <row r="15" spans="1:15" s="39" customFormat="1" x14ac:dyDescent="0.3">
      <c r="A15" s="7"/>
      <c r="B15" s="58" t="s">
        <v>73</v>
      </c>
      <c r="C15" s="58" t="s">
        <v>16</v>
      </c>
      <c r="D15" s="59" t="s">
        <v>12</v>
      </c>
      <c r="E15" s="60">
        <v>23238</v>
      </c>
      <c r="F15" s="61">
        <v>2602043.9599998747</v>
      </c>
      <c r="G15" s="61">
        <v>1229033.4706117753</v>
      </c>
      <c r="H15" s="62">
        <v>74970</v>
      </c>
      <c r="I15" s="63">
        <f t="shared" si="0"/>
        <v>0.5</v>
      </c>
      <c r="J15" s="64">
        <f t="shared" si="3"/>
        <v>0.8</v>
      </c>
      <c r="K15" s="136">
        <v>0.92500000000000004</v>
      </c>
      <c r="L15" s="65">
        <f t="shared" si="4"/>
        <v>27738.9</v>
      </c>
    </row>
    <row r="16" spans="1:15" s="39" customFormat="1" x14ac:dyDescent="0.3">
      <c r="A16" s="7"/>
      <c r="B16" s="58" t="s">
        <v>73</v>
      </c>
      <c r="C16" s="58" t="s">
        <v>16</v>
      </c>
      <c r="D16" s="59" t="s">
        <v>17</v>
      </c>
      <c r="E16" s="60">
        <v>23238</v>
      </c>
      <c r="F16" s="61">
        <v>2602043.9599998747</v>
      </c>
      <c r="G16" s="61">
        <v>1229033.4706117753</v>
      </c>
      <c r="H16" s="62">
        <v>74970</v>
      </c>
      <c r="I16" s="63">
        <f t="shared" si="0"/>
        <v>0.5</v>
      </c>
      <c r="J16" s="64">
        <f t="shared" si="3"/>
        <v>0.9</v>
      </c>
      <c r="K16" s="136">
        <v>0.92500000000000004</v>
      </c>
      <c r="L16" s="65">
        <f t="shared" si="4"/>
        <v>31206.262500000001</v>
      </c>
    </row>
    <row r="17" spans="1:12" s="39" customFormat="1" x14ac:dyDescent="0.3">
      <c r="A17" s="7"/>
      <c r="B17" s="58" t="s">
        <v>73</v>
      </c>
      <c r="C17" s="58" t="s">
        <v>16</v>
      </c>
      <c r="D17" s="59" t="s">
        <v>22</v>
      </c>
      <c r="E17" s="60">
        <v>23238</v>
      </c>
      <c r="F17" s="61">
        <v>2602043.9599998747</v>
      </c>
      <c r="G17" s="61">
        <v>1229033.4706117753</v>
      </c>
      <c r="H17" s="62">
        <v>74970</v>
      </c>
      <c r="I17" s="63">
        <f t="shared" si="0"/>
        <v>0.5</v>
      </c>
      <c r="J17" s="64">
        <f t="shared" si="3"/>
        <v>1</v>
      </c>
      <c r="K17" s="136">
        <v>0.92500000000000004</v>
      </c>
      <c r="L17" s="65">
        <f t="shared" si="4"/>
        <v>34673.625</v>
      </c>
    </row>
    <row r="18" spans="1:12" s="39" customFormat="1" x14ac:dyDescent="0.3">
      <c r="A18" s="7"/>
      <c r="B18" s="58" t="s">
        <v>73</v>
      </c>
      <c r="C18" s="58" t="s">
        <v>70</v>
      </c>
      <c r="D18" s="59" t="s">
        <v>71</v>
      </c>
      <c r="E18" s="60">
        <v>23238</v>
      </c>
      <c r="F18" s="61">
        <v>2602043.9599998747</v>
      </c>
      <c r="G18" s="61">
        <v>1229033.4706117753</v>
      </c>
      <c r="H18" s="62">
        <v>74970</v>
      </c>
      <c r="I18" s="63">
        <f t="shared" si="0"/>
        <v>0.75</v>
      </c>
      <c r="J18" s="66" t="s">
        <v>72</v>
      </c>
      <c r="K18" s="136">
        <v>0.92500000000000004</v>
      </c>
      <c r="L18" s="65">
        <f>H18*I18*K18</f>
        <v>52010.4375</v>
      </c>
    </row>
    <row r="19" spans="1:12" s="39" customFormat="1" x14ac:dyDescent="0.3">
      <c r="A19" s="7"/>
      <c r="B19" s="51" t="s">
        <v>74</v>
      </c>
      <c r="C19" s="51" t="s">
        <v>11</v>
      </c>
      <c r="D19" s="52" t="s">
        <v>12</v>
      </c>
      <c r="E19" s="67">
        <v>10802</v>
      </c>
      <c r="F19" s="44">
        <v>1128802.7899999965</v>
      </c>
      <c r="G19" s="44">
        <v>556761.01926676068</v>
      </c>
      <c r="H19" s="53">
        <v>46760</v>
      </c>
      <c r="I19" s="54">
        <f t="shared" si="0"/>
        <v>1</v>
      </c>
      <c r="J19" s="55">
        <f t="shared" ref="J19:J24" si="5">INDEX(Groessenfaktoren,MATCH($D19,NomosGroessen,0))</f>
        <v>0.8</v>
      </c>
      <c r="K19" s="135">
        <v>0.92500000000000004</v>
      </c>
      <c r="L19" s="56">
        <f t="shared" ref="L19:L24" si="6">H19*I19*J19*K19</f>
        <v>34602.400000000001</v>
      </c>
    </row>
    <row r="20" spans="1:12" s="39" customFormat="1" x14ac:dyDescent="0.3">
      <c r="A20" s="7"/>
      <c r="B20" s="51" t="s">
        <v>74</v>
      </c>
      <c r="C20" s="51" t="s">
        <v>11</v>
      </c>
      <c r="D20" s="52" t="s">
        <v>17</v>
      </c>
      <c r="E20" s="67">
        <v>10802</v>
      </c>
      <c r="F20" s="44">
        <v>1128802.7899999965</v>
      </c>
      <c r="G20" s="44">
        <v>556761.01926676068</v>
      </c>
      <c r="H20" s="53">
        <v>46760</v>
      </c>
      <c r="I20" s="54">
        <f t="shared" si="0"/>
        <v>1</v>
      </c>
      <c r="J20" s="55">
        <f t="shared" si="5"/>
        <v>0.9</v>
      </c>
      <c r="K20" s="135">
        <v>0.92500000000000004</v>
      </c>
      <c r="L20" s="56">
        <f t="shared" si="6"/>
        <v>38927.700000000004</v>
      </c>
    </row>
    <row r="21" spans="1:12" s="39" customFormat="1" x14ac:dyDescent="0.3">
      <c r="A21" s="7"/>
      <c r="B21" s="51" t="s">
        <v>74</v>
      </c>
      <c r="C21" s="51" t="s">
        <v>11</v>
      </c>
      <c r="D21" s="52" t="s">
        <v>22</v>
      </c>
      <c r="E21" s="67">
        <v>10802</v>
      </c>
      <c r="F21" s="44">
        <v>1128802.7899999965</v>
      </c>
      <c r="G21" s="44">
        <v>556761.01926676068</v>
      </c>
      <c r="H21" s="53">
        <v>46760</v>
      </c>
      <c r="I21" s="54">
        <f t="shared" si="0"/>
        <v>1</v>
      </c>
      <c r="J21" s="55">
        <f t="shared" si="5"/>
        <v>1</v>
      </c>
      <c r="K21" s="135">
        <v>0.92500000000000004</v>
      </c>
      <c r="L21" s="56">
        <f t="shared" si="6"/>
        <v>43253</v>
      </c>
    </row>
    <row r="22" spans="1:12" s="39" customFormat="1" x14ac:dyDescent="0.3">
      <c r="A22" s="7"/>
      <c r="B22" s="51" t="s">
        <v>74</v>
      </c>
      <c r="C22" s="51" t="s">
        <v>16</v>
      </c>
      <c r="D22" s="52" t="s">
        <v>12</v>
      </c>
      <c r="E22" s="67">
        <v>10802</v>
      </c>
      <c r="F22" s="44">
        <v>1128802.7899999965</v>
      </c>
      <c r="G22" s="44">
        <v>556761.01926676068</v>
      </c>
      <c r="H22" s="53">
        <v>46760</v>
      </c>
      <c r="I22" s="54">
        <f t="shared" si="0"/>
        <v>0.5</v>
      </c>
      <c r="J22" s="55">
        <f t="shared" si="5"/>
        <v>0.8</v>
      </c>
      <c r="K22" s="135">
        <v>0.92500000000000004</v>
      </c>
      <c r="L22" s="56">
        <f t="shared" si="6"/>
        <v>17301.2</v>
      </c>
    </row>
    <row r="23" spans="1:12" s="39" customFormat="1" x14ac:dyDescent="0.3">
      <c r="A23" s="7"/>
      <c r="B23" s="51" t="s">
        <v>74</v>
      </c>
      <c r="C23" s="51" t="s">
        <v>16</v>
      </c>
      <c r="D23" s="52" t="s">
        <v>17</v>
      </c>
      <c r="E23" s="67">
        <v>10802</v>
      </c>
      <c r="F23" s="44">
        <v>1128802.7899999965</v>
      </c>
      <c r="G23" s="44">
        <v>556761.01926676068</v>
      </c>
      <c r="H23" s="53">
        <v>46760</v>
      </c>
      <c r="I23" s="54">
        <f t="shared" si="0"/>
        <v>0.5</v>
      </c>
      <c r="J23" s="55">
        <f t="shared" si="5"/>
        <v>0.9</v>
      </c>
      <c r="K23" s="135">
        <v>0.92500000000000004</v>
      </c>
      <c r="L23" s="56">
        <f t="shared" si="6"/>
        <v>19463.850000000002</v>
      </c>
    </row>
    <row r="24" spans="1:12" s="39" customFormat="1" x14ac:dyDescent="0.3">
      <c r="A24" s="7"/>
      <c r="B24" s="51" t="s">
        <v>74</v>
      </c>
      <c r="C24" s="51" t="s">
        <v>16</v>
      </c>
      <c r="D24" s="52" t="s">
        <v>22</v>
      </c>
      <c r="E24" s="67">
        <v>10802</v>
      </c>
      <c r="F24" s="44">
        <v>1128802.7899999965</v>
      </c>
      <c r="G24" s="44">
        <v>556761.01926676068</v>
      </c>
      <c r="H24" s="53">
        <v>46760</v>
      </c>
      <c r="I24" s="54">
        <f t="shared" si="0"/>
        <v>0.5</v>
      </c>
      <c r="J24" s="55">
        <f t="shared" si="5"/>
        <v>1</v>
      </c>
      <c r="K24" s="135">
        <v>0.92500000000000004</v>
      </c>
      <c r="L24" s="56">
        <f t="shared" si="6"/>
        <v>21626.5</v>
      </c>
    </row>
    <row r="25" spans="1:12" s="39" customFormat="1" x14ac:dyDescent="0.3">
      <c r="A25" s="7"/>
      <c r="B25" s="51" t="s">
        <v>74</v>
      </c>
      <c r="C25" s="51" t="s">
        <v>70</v>
      </c>
      <c r="D25" s="52" t="s">
        <v>71</v>
      </c>
      <c r="E25" s="67">
        <v>10802</v>
      </c>
      <c r="F25" s="44">
        <v>1128802.7899999965</v>
      </c>
      <c r="G25" s="44">
        <v>556761.01926676068</v>
      </c>
      <c r="H25" s="53">
        <v>46760</v>
      </c>
      <c r="I25" s="54">
        <f t="shared" si="0"/>
        <v>0.75</v>
      </c>
      <c r="J25" s="57" t="s">
        <v>72</v>
      </c>
      <c r="K25" s="135">
        <v>0.92500000000000004</v>
      </c>
      <c r="L25" s="56">
        <f>H25*I25*K25</f>
        <v>32439.75</v>
      </c>
    </row>
    <row r="26" spans="1:12" s="39" customFormat="1" x14ac:dyDescent="0.3">
      <c r="A26" s="7"/>
      <c r="B26" s="58" t="s">
        <v>75</v>
      </c>
      <c r="C26" s="58" t="s">
        <v>76</v>
      </c>
      <c r="D26" s="59" t="s">
        <v>77</v>
      </c>
      <c r="E26" s="60">
        <v>122</v>
      </c>
      <c r="F26" s="61">
        <v>15700.3</v>
      </c>
      <c r="G26" s="61">
        <v>15342.443866368605</v>
      </c>
      <c r="H26" s="62"/>
      <c r="I26" s="66"/>
      <c r="J26" s="66"/>
      <c r="K26" s="66"/>
      <c r="L26" s="68" t="s">
        <v>77</v>
      </c>
    </row>
    <row r="27" spans="1:12" s="39" customFormat="1" x14ac:dyDescent="0.3">
      <c r="A27" s="7"/>
      <c r="B27" s="58" t="s">
        <v>78</v>
      </c>
      <c r="C27" s="58" t="s">
        <v>76</v>
      </c>
      <c r="D27" s="59" t="s">
        <v>77</v>
      </c>
      <c r="E27" s="60">
        <v>1494</v>
      </c>
      <c r="F27" s="61">
        <v>120535.3</v>
      </c>
      <c r="G27" s="61">
        <v>71517.505391347309</v>
      </c>
      <c r="H27" s="62"/>
      <c r="I27" s="66"/>
      <c r="J27" s="66"/>
      <c r="K27" s="66"/>
      <c r="L27" s="68" t="s">
        <v>77</v>
      </c>
    </row>
    <row r="28" spans="1:12" s="39" customFormat="1" ht="19.5" customHeight="1" x14ac:dyDescent="0.3">
      <c r="A28" s="38"/>
      <c r="B28" s="155" t="s">
        <v>79</v>
      </c>
      <c r="C28" s="155"/>
      <c r="D28" s="155"/>
      <c r="E28" s="155"/>
      <c r="F28" s="155"/>
      <c r="G28" s="155"/>
      <c r="H28" s="155"/>
      <c r="I28" s="155"/>
      <c r="J28" s="155"/>
      <c r="K28" s="155"/>
      <c r="L28" s="155"/>
    </row>
    <row r="29" spans="1:12" s="39" customFormat="1" ht="33" customHeight="1" x14ac:dyDescent="0.3">
      <c r="A29" s="38"/>
      <c r="B29" s="40" t="s">
        <v>7</v>
      </c>
      <c r="C29" s="40" t="s">
        <v>27</v>
      </c>
      <c r="D29" s="41" t="s">
        <v>80</v>
      </c>
      <c r="E29" s="41" t="s">
        <v>81</v>
      </c>
      <c r="F29" s="41" t="s">
        <v>82</v>
      </c>
      <c r="G29" s="41"/>
      <c r="H29" s="42" t="s">
        <v>83</v>
      </c>
      <c r="I29" s="42" t="s">
        <v>84</v>
      </c>
      <c r="J29" s="41" t="s">
        <v>85</v>
      </c>
      <c r="K29" s="41"/>
      <c r="L29" s="42" t="s">
        <v>68</v>
      </c>
    </row>
    <row r="30" spans="1:12" s="39" customFormat="1" x14ac:dyDescent="0.3">
      <c r="A30" s="38"/>
      <c r="B30" s="69" t="s">
        <v>86</v>
      </c>
      <c r="C30" s="69" t="s">
        <v>30</v>
      </c>
      <c r="D30" s="69" t="s">
        <v>31</v>
      </c>
      <c r="E30" s="45">
        <v>4605</v>
      </c>
      <c r="F30" s="46">
        <v>1233847.4300000125</v>
      </c>
      <c r="G30" s="69"/>
      <c r="H30" s="46" t="s">
        <v>87</v>
      </c>
      <c r="I30" s="45">
        <v>56900</v>
      </c>
      <c r="J30" s="70">
        <v>0</v>
      </c>
      <c r="K30" s="70"/>
      <c r="L30" s="71">
        <f t="shared" ref="L30:L41" si="7">I30*(1-J30)</f>
        <v>56900</v>
      </c>
    </row>
    <row r="31" spans="1:12" s="39" customFormat="1" x14ac:dyDescent="0.3">
      <c r="A31" s="38"/>
      <c r="B31" s="69" t="s">
        <v>86</v>
      </c>
      <c r="C31" s="69" t="s">
        <v>30</v>
      </c>
      <c r="D31" s="69" t="s">
        <v>31</v>
      </c>
      <c r="E31" s="45">
        <v>4605</v>
      </c>
      <c r="F31" s="46">
        <v>1233847.4300000125</v>
      </c>
      <c r="G31" s="69"/>
      <c r="H31" s="46" t="s">
        <v>88</v>
      </c>
      <c r="I31" s="45">
        <f>I30</f>
        <v>56900</v>
      </c>
      <c r="J31" s="72">
        <f>Folgerabatt_CHB</f>
        <v>0.1</v>
      </c>
      <c r="K31" s="72"/>
      <c r="L31" s="71">
        <f t="shared" si="7"/>
        <v>51210</v>
      </c>
    </row>
    <row r="32" spans="1:12" s="39" customFormat="1" x14ac:dyDescent="0.3">
      <c r="A32" s="38"/>
      <c r="B32" s="69" t="s">
        <v>86</v>
      </c>
      <c r="C32" s="69" t="s">
        <v>33</v>
      </c>
      <c r="D32" s="69" t="s">
        <v>34</v>
      </c>
      <c r="E32" s="45">
        <v>4605</v>
      </c>
      <c r="F32" s="46">
        <v>1233847.4300000125</v>
      </c>
      <c r="G32" s="69"/>
      <c r="H32" s="46" t="s">
        <v>87</v>
      </c>
      <c r="I32" s="45">
        <v>45500</v>
      </c>
      <c r="J32" s="70">
        <v>0</v>
      </c>
      <c r="K32" s="70"/>
      <c r="L32" s="71">
        <f t="shared" si="7"/>
        <v>45500</v>
      </c>
    </row>
    <row r="33" spans="1:12" s="39" customFormat="1" x14ac:dyDescent="0.3">
      <c r="A33" s="38"/>
      <c r="B33" s="69" t="s">
        <v>86</v>
      </c>
      <c r="C33" s="69" t="s">
        <v>33</v>
      </c>
      <c r="D33" s="69" t="s">
        <v>34</v>
      </c>
      <c r="E33" s="45">
        <v>4605</v>
      </c>
      <c r="F33" s="46">
        <v>1233847.4300000125</v>
      </c>
      <c r="G33" s="69"/>
      <c r="H33" s="46" t="s">
        <v>88</v>
      </c>
      <c r="I33" s="45">
        <f>I32</f>
        <v>45500</v>
      </c>
      <c r="J33" s="72">
        <f>Folgerabatt_CHB</f>
        <v>0.1</v>
      </c>
      <c r="K33" s="72"/>
      <c r="L33" s="71">
        <f t="shared" si="7"/>
        <v>40950</v>
      </c>
    </row>
    <row r="34" spans="1:12" s="39" customFormat="1" x14ac:dyDescent="0.3">
      <c r="A34" s="38"/>
      <c r="B34" s="69" t="s">
        <v>86</v>
      </c>
      <c r="C34" s="69" t="s">
        <v>36</v>
      </c>
      <c r="D34" s="69" t="s">
        <v>37</v>
      </c>
      <c r="E34" s="45">
        <v>4605</v>
      </c>
      <c r="F34" s="46">
        <v>1233847.4300000125</v>
      </c>
      <c r="G34" s="69"/>
      <c r="H34" s="46" t="s">
        <v>87</v>
      </c>
      <c r="I34" s="45">
        <v>42500</v>
      </c>
      <c r="J34" s="70">
        <v>0</v>
      </c>
      <c r="K34" s="70"/>
      <c r="L34" s="71">
        <f t="shared" si="7"/>
        <v>42500</v>
      </c>
    </row>
    <row r="35" spans="1:12" s="39" customFormat="1" x14ac:dyDescent="0.3">
      <c r="A35" s="38"/>
      <c r="B35" s="69" t="s">
        <v>86</v>
      </c>
      <c r="C35" s="69" t="s">
        <v>36</v>
      </c>
      <c r="D35" s="69" t="s">
        <v>37</v>
      </c>
      <c r="E35" s="45">
        <v>4605</v>
      </c>
      <c r="F35" s="46">
        <v>1233847.4300000125</v>
      </c>
      <c r="G35" s="69"/>
      <c r="H35" s="46" t="s">
        <v>88</v>
      </c>
      <c r="I35" s="45">
        <f>I34</f>
        <v>42500</v>
      </c>
      <c r="J35" s="72">
        <f>Folgerabatt_CHB</f>
        <v>0.1</v>
      </c>
      <c r="K35" s="72"/>
      <c r="L35" s="71">
        <f t="shared" si="7"/>
        <v>38250</v>
      </c>
    </row>
    <row r="36" spans="1:12" s="39" customFormat="1" x14ac:dyDescent="0.3">
      <c r="A36" s="38"/>
      <c r="B36" s="73" t="s">
        <v>89</v>
      </c>
      <c r="C36" s="73" t="s">
        <v>30</v>
      </c>
      <c r="D36" s="73" t="s">
        <v>31</v>
      </c>
      <c r="E36" s="74">
        <v>2311</v>
      </c>
      <c r="F36" s="75">
        <v>304973.48999999597</v>
      </c>
      <c r="G36" s="73"/>
      <c r="H36" s="75" t="s">
        <v>87</v>
      </c>
      <c r="I36" s="74">
        <v>9500</v>
      </c>
      <c r="J36" s="76">
        <v>0</v>
      </c>
      <c r="K36" s="76"/>
      <c r="L36" s="77">
        <f t="shared" si="7"/>
        <v>9500</v>
      </c>
    </row>
    <row r="37" spans="1:12" s="39" customFormat="1" x14ac:dyDescent="0.3">
      <c r="A37" s="38"/>
      <c r="B37" s="73" t="s">
        <v>89</v>
      </c>
      <c r="C37" s="73" t="s">
        <v>30</v>
      </c>
      <c r="D37" s="73" t="s">
        <v>31</v>
      </c>
      <c r="E37" s="74">
        <v>2311</v>
      </c>
      <c r="F37" s="75">
        <v>304973.48999999597</v>
      </c>
      <c r="G37" s="73"/>
      <c r="H37" s="75" t="s">
        <v>88</v>
      </c>
      <c r="I37" s="74">
        <f>I36</f>
        <v>9500</v>
      </c>
      <c r="J37" s="78">
        <f>Folgerabatt_CHB</f>
        <v>0.1</v>
      </c>
      <c r="K37" s="78"/>
      <c r="L37" s="77">
        <f t="shared" si="7"/>
        <v>8550</v>
      </c>
    </row>
    <row r="38" spans="1:12" s="39" customFormat="1" x14ac:dyDescent="0.3">
      <c r="A38" s="38"/>
      <c r="B38" s="73" t="s">
        <v>89</v>
      </c>
      <c r="C38" s="73" t="s">
        <v>33</v>
      </c>
      <c r="D38" s="73" t="s">
        <v>34</v>
      </c>
      <c r="E38" s="74">
        <v>2311</v>
      </c>
      <c r="F38" s="75">
        <v>304973.48999999597</v>
      </c>
      <c r="G38" s="73"/>
      <c r="H38" s="75" t="s">
        <v>87</v>
      </c>
      <c r="I38" s="74">
        <v>7500</v>
      </c>
      <c r="J38" s="76">
        <v>0</v>
      </c>
      <c r="K38" s="76"/>
      <c r="L38" s="77">
        <f t="shared" si="7"/>
        <v>7500</v>
      </c>
    </row>
    <row r="39" spans="1:12" s="39" customFormat="1" x14ac:dyDescent="0.3">
      <c r="A39" s="38"/>
      <c r="B39" s="73" t="s">
        <v>89</v>
      </c>
      <c r="C39" s="73" t="s">
        <v>33</v>
      </c>
      <c r="D39" s="73" t="s">
        <v>34</v>
      </c>
      <c r="E39" s="74">
        <v>2311</v>
      </c>
      <c r="F39" s="75">
        <v>304973.48999999597</v>
      </c>
      <c r="G39" s="73"/>
      <c r="H39" s="75" t="s">
        <v>88</v>
      </c>
      <c r="I39" s="74">
        <f>I38</f>
        <v>7500</v>
      </c>
      <c r="J39" s="78">
        <f>Folgerabatt_CHB</f>
        <v>0.1</v>
      </c>
      <c r="K39" s="78"/>
      <c r="L39" s="77">
        <f t="shared" si="7"/>
        <v>6750</v>
      </c>
    </row>
    <row r="40" spans="1:12" s="39" customFormat="1" x14ac:dyDescent="0.3">
      <c r="A40" s="38"/>
      <c r="B40" s="73" t="s">
        <v>89</v>
      </c>
      <c r="C40" s="73" t="s">
        <v>36</v>
      </c>
      <c r="D40" s="73" t="s">
        <v>37</v>
      </c>
      <c r="E40" s="74">
        <v>2311</v>
      </c>
      <c r="F40" s="75">
        <v>304973.48999999597</v>
      </c>
      <c r="G40" s="73"/>
      <c r="H40" s="75" t="s">
        <v>87</v>
      </c>
      <c r="I40" s="74">
        <v>6500</v>
      </c>
      <c r="J40" s="76">
        <v>0</v>
      </c>
      <c r="K40" s="76"/>
      <c r="L40" s="77">
        <f t="shared" si="7"/>
        <v>6500</v>
      </c>
    </row>
    <row r="41" spans="1:12" s="39" customFormat="1" x14ac:dyDescent="0.3">
      <c r="A41" s="38"/>
      <c r="B41" s="73" t="s">
        <v>89</v>
      </c>
      <c r="C41" s="73" t="s">
        <v>36</v>
      </c>
      <c r="D41" s="73" t="s">
        <v>37</v>
      </c>
      <c r="E41" s="74">
        <v>2311</v>
      </c>
      <c r="F41" s="75">
        <v>304973.48999999597</v>
      </c>
      <c r="G41" s="73"/>
      <c r="H41" s="75" t="s">
        <v>88</v>
      </c>
      <c r="I41" s="74">
        <f>I40</f>
        <v>6500</v>
      </c>
      <c r="J41" s="78">
        <f>Folgerabatt_CHB</f>
        <v>0.1</v>
      </c>
      <c r="K41" s="78"/>
      <c r="L41" s="77">
        <f t="shared" si="7"/>
        <v>5850</v>
      </c>
    </row>
    <row r="42" spans="1:12" s="39" customFormat="1" x14ac:dyDescent="0.3">
      <c r="A42" s="38"/>
      <c r="B42" s="69"/>
      <c r="C42" s="69"/>
      <c r="D42" s="69"/>
      <c r="E42" s="69"/>
      <c r="F42" s="69"/>
      <c r="G42" s="69"/>
      <c r="H42" s="46"/>
      <c r="I42" s="45"/>
      <c r="J42" s="70"/>
      <c r="K42" s="70"/>
      <c r="L42" s="71"/>
    </row>
    <row r="43" spans="1:12" s="39" customFormat="1" ht="19.5" customHeight="1" x14ac:dyDescent="0.3">
      <c r="A43" s="38"/>
      <c r="B43" s="155" t="str">
        <f>"Beispiel: Fachhochschule mit "&amp;IF(D45&gt;=1000,INT(D45/1000)&amp;"."&amp;TEXT(MOD(D45,1000),"000"),D45)&amp;" FTE"</f>
        <v>Beispiel: Fachhochschule mit 2.500 FTE</v>
      </c>
      <c r="C43" s="155"/>
      <c r="D43" s="155"/>
      <c r="E43" s="155"/>
      <c r="F43" s="155"/>
      <c r="G43" s="155"/>
      <c r="H43" s="155"/>
      <c r="I43" s="155"/>
      <c r="J43" s="155"/>
      <c r="K43" s="155"/>
      <c r="L43" s="155"/>
    </row>
    <row r="44" spans="1:12" s="39" customFormat="1" ht="33" customHeight="1" x14ac:dyDescent="0.3">
      <c r="A44" s="38"/>
      <c r="B44" s="40" t="s">
        <v>7</v>
      </c>
      <c r="C44" s="40" t="s">
        <v>27</v>
      </c>
      <c r="D44" s="41" t="s">
        <v>80</v>
      </c>
      <c r="E44" s="42" t="s">
        <v>62</v>
      </c>
      <c r="F44" s="42" t="s">
        <v>63</v>
      </c>
      <c r="G44" s="42" t="s">
        <v>64</v>
      </c>
      <c r="H44" s="42" t="s">
        <v>66</v>
      </c>
      <c r="I44" s="42" t="s">
        <v>67</v>
      </c>
      <c r="J44" s="42" t="s">
        <v>272</v>
      </c>
      <c r="K44" s="41" t="s">
        <v>90</v>
      </c>
      <c r="L44" s="42" t="s">
        <v>68</v>
      </c>
    </row>
    <row r="45" spans="1:12" s="69" customFormat="1" x14ac:dyDescent="0.3">
      <c r="A45" s="79"/>
      <c r="B45" s="69" t="s">
        <v>13</v>
      </c>
      <c r="C45" s="69" t="s">
        <v>91</v>
      </c>
      <c r="D45" s="45">
        <v>2500</v>
      </c>
      <c r="E45" s="45">
        <f>E$5</f>
        <v>35656</v>
      </c>
      <c r="F45" s="80">
        <v>3867082.3499998711</v>
      </c>
      <c r="G45" s="80">
        <v>1872654.4391362518</v>
      </c>
      <c r="H45" s="81">
        <f>INDEX(Typfaktoren,2)</f>
        <v>0.5</v>
      </c>
      <c r="I45" s="81">
        <f>IF(D45&lt;=5000,INDEX(Groessenfaktoren,1),IF(D45&lt;=10000,INDEX(Groessenfaktoren,2),INDEX(Groessenfaktoren,3)))</f>
        <v>0.8</v>
      </c>
      <c r="J45" s="134">
        <v>0.92500000000000004</v>
      </c>
      <c r="K45" s="82" t="s">
        <v>273</v>
      </c>
      <c r="L45" s="83">
        <f>$H$5*H45*I45*J45</f>
        <v>38798.200000000004</v>
      </c>
    </row>
    <row r="46" spans="1:12" s="69" customFormat="1" x14ac:dyDescent="0.3">
      <c r="A46" s="79"/>
      <c r="B46" s="69" t="s">
        <v>18</v>
      </c>
      <c r="C46" s="69" t="s">
        <v>91</v>
      </c>
      <c r="D46" s="45">
        <f>$D$45</f>
        <v>2500</v>
      </c>
      <c r="E46" s="45">
        <f>E$12</f>
        <v>23238</v>
      </c>
      <c r="F46" s="80">
        <v>2602043.9599998747</v>
      </c>
      <c r="G46" s="80">
        <v>1229033.4706117753</v>
      </c>
      <c r="H46" s="81">
        <f>INDEX(Typfaktoren,2)</f>
        <v>0.5</v>
      </c>
      <c r="I46" s="81">
        <f>IF(D46&lt;=5000,INDEX(Groessenfaktoren,1),IF(D46&lt;=10000,INDEX(Groessenfaktoren,2),INDEX(Groessenfaktoren,3)))</f>
        <v>0.8</v>
      </c>
      <c r="J46" s="135">
        <v>0.92500000000000004</v>
      </c>
      <c r="K46" s="82" t="s">
        <v>273</v>
      </c>
      <c r="L46" s="83">
        <f>$H$12*H46*I46*J46</f>
        <v>27738.9</v>
      </c>
    </row>
    <row r="47" spans="1:12" s="69" customFormat="1" x14ac:dyDescent="0.3">
      <c r="A47" s="79"/>
      <c r="B47" s="69" t="s">
        <v>23</v>
      </c>
      <c r="C47" s="69" t="s">
        <v>91</v>
      </c>
      <c r="D47" s="45">
        <f>$D$45</f>
        <v>2500</v>
      </c>
      <c r="E47" s="45">
        <f>E$19</f>
        <v>10802</v>
      </c>
      <c r="F47" s="80">
        <v>1128802.7899999965</v>
      </c>
      <c r="G47" s="80">
        <v>556761.01926676068</v>
      </c>
      <c r="H47" s="81">
        <f>INDEX(Typfaktoren,2)</f>
        <v>0.5</v>
      </c>
      <c r="I47" s="81">
        <f>IF(D47&lt;=5000,INDEX(Groessenfaktoren,1),IF(D47&lt;=10000,INDEX(Groessenfaktoren,2),INDEX(Groessenfaktoren,3)))</f>
        <v>0.8</v>
      </c>
      <c r="J47" s="135">
        <v>0.92500000000000004</v>
      </c>
      <c r="K47" s="82" t="s">
        <v>273</v>
      </c>
      <c r="L47" s="83">
        <f>$H$22*H47*I47*J47</f>
        <v>17301.2</v>
      </c>
    </row>
    <row r="48" spans="1:12" x14ac:dyDescent="0.3">
      <c r="A48" s="38"/>
      <c r="B48" s="84" t="s">
        <v>92</v>
      </c>
    </row>
    <row r="49" spans="1:2" x14ac:dyDescent="0.3">
      <c r="A49" s="85"/>
      <c r="B49" s="86" t="s">
        <v>93</v>
      </c>
    </row>
    <row r="50" spans="1:2" x14ac:dyDescent="0.3">
      <c r="A50" s="85"/>
    </row>
    <row r="51" spans="1:2" x14ac:dyDescent="0.3">
      <c r="A51" s="85"/>
    </row>
    <row r="52" spans="1:2" x14ac:dyDescent="0.3">
      <c r="A52" s="85"/>
    </row>
    <row r="53" spans="1:2" x14ac:dyDescent="0.3">
      <c r="A53" s="85"/>
    </row>
  </sheetData>
  <autoFilter ref="B4:L41" xr:uid="{00000000-0009-0000-0000-000001000000}"/>
  <mergeCells count="6">
    <mergeCell ref="B43:L43"/>
    <mergeCell ref="B1:E1"/>
    <mergeCell ref="G1:M1"/>
    <mergeCell ref="A2:L2"/>
    <mergeCell ref="B3:L3"/>
    <mergeCell ref="B28:L28"/>
  </mergeCells>
  <pageMargins left="0.7" right="0.7" top="0.78749999999999998" bottom="0.78749999999999998"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42"/>
  <sheetViews>
    <sheetView showGridLines="0" zoomScaleNormal="100" workbookViewId="0">
      <pane ySplit="1" topLeftCell="A2" activePane="bottomLeft" state="frozen"/>
      <selection pane="bottomLeft" activeCell="E12" sqref="E12"/>
    </sheetView>
  </sheetViews>
  <sheetFormatPr baseColWidth="10" defaultColWidth="8.6640625" defaultRowHeight="14.4" x14ac:dyDescent="0.3"/>
  <cols>
    <col min="1" max="1" width="4.44140625" customWidth="1"/>
    <col min="2" max="2" width="13.88671875" customWidth="1"/>
    <col min="3" max="3" width="17.6640625" customWidth="1"/>
    <col min="4" max="4" width="13.33203125" customWidth="1"/>
    <col min="5" max="5" width="18.88671875" customWidth="1"/>
    <col min="6" max="6" width="19.88671875" customWidth="1"/>
    <col min="7" max="7" width="16" customWidth="1"/>
    <col min="8" max="8" width="36" customWidth="1"/>
    <col min="9" max="9" width="9.5546875" customWidth="1"/>
  </cols>
  <sheetData>
    <row r="1" spans="2:9" x14ac:dyDescent="0.3">
      <c r="B1" s="88" t="s">
        <v>118</v>
      </c>
      <c r="C1" s="88" t="s">
        <v>119</v>
      </c>
      <c r="D1" s="88" t="s">
        <v>120</v>
      </c>
      <c r="E1" s="88" t="s">
        <v>121</v>
      </c>
      <c r="F1" s="88" t="s">
        <v>122</v>
      </c>
      <c r="G1" s="88" t="s">
        <v>123</v>
      </c>
      <c r="H1" s="88" t="s">
        <v>124</v>
      </c>
      <c r="I1" s="88" t="s">
        <v>125</v>
      </c>
    </row>
    <row r="2" spans="2:9" x14ac:dyDescent="0.3">
      <c r="B2" s="39" t="s">
        <v>10</v>
      </c>
      <c r="C2" s="39" t="s">
        <v>10</v>
      </c>
      <c r="D2" s="39" t="s">
        <v>10</v>
      </c>
      <c r="E2" s="39" t="s">
        <v>10</v>
      </c>
      <c r="F2" s="39" t="s">
        <v>10</v>
      </c>
      <c r="G2" s="39" t="s">
        <v>10</v>
      </c>
      <c r="H2" s="39" t="s">
        <v>126</v>
      </c>
      <c r="I2" s="89">
        <v>0.15</v>
      </c>
    </row>
    <row r="3" spans="2:9" x14ac:dyDescent="0.3">
      <c r="B3" s="39" t="s">
        <v>13</v>
      </c>
      <c r="C3" s="39" t="s">
        <v>11</v>
      </c>
      <c r="D3" s="39" t="s">
        <v>13</v>
      </c>
      <c r="E3" s="39" t="s">
        <v>30</v>
      </c>
      <c r="F3" s="39" t="s">
        <v>87</v>
      </c>
      <c r="G3" s="39" t="s">
        <v>12</v>
      </c>
      <c r="H3" s="39" t="s">
        <v>127</v>
      </c>
      <c r="I3" s="89">
        <v>0</v>
      </c>
    </row>
    <row r="4" spans="2:9" x14ac:dyDescent="0.3">
      <c r="B4" s="39" t="s">
        <v>18</v>
      </c>
      <c r="C4" s="39" t="s">
        <v>16</v>
      </c>
      <c r="D4" s="39" t="s">
        <v>128</v>
      </c>
      <c r="E4" s="39" t="s">
        <v>33</v>
      </c>
      <c r="F4" s="39" t="s">
        <v>269</v>
      </c>
      <c r="G4" s="39" t="s">
        <v>17</v>
      </c>
      <c r="H4" s="39" t="s">
        <v>129</v>
      </c>
      <c r="I4" s="89">
        <v>0.1</v>
      </c>
    </row>
    <row r="5" spans="2:9" x14ac:dyDescent="0.3">
      <c r="B5" s="39" t="s">
        <v>23</v>
      </c>
      <c r="C5" s="39" t="s">
        <v>70</v>
      </c>
      <c r="E5" s="39" t="s">
        <v>36</v>
      </c>
      <c r="G5" s="39" t="s">
        <v>22</v>
      </c>
      <c r="H5" s="39" t="s">
        <v>130</v>
      </c>
      <c r="I5" s="90">
        <v>0.8</v>
      </c>
    </row>
    <row r="6" spans="2:9" x14ac:dyDescent="0.3">
      <c r="H6" s="39" t="s">
        <v>131</v>
      </c>
      <c r="I6" s="90">
        <v>0.9</v>
      </c>
    </row>
    <row r="7" spans="2:9" x14ac:dyDescent="0.3">
      <c r="B7" s="156" t="s">
        <v>132</v>
      </c>
      <c r="C7" s="156"/>
      <c r="D7" s="156"/>
      <c r="E7" s="156"/>
      <c r="H7" s="39" t="s">
        <v>133</v>
      </c>
      <c r="I7" s="90">
        <v>1</v>
      </c>
    </row>
    <row r="8" spans="2:9" x14ac:dyDescent="0.3">
      <c r="B8" s="91" t="s">
        <v>134</v>
      </c>
      <c r="C8" s="91" t="s">
        <v>135</v>
      </c>
      <c r="D8" s="92" t="s">
        <v>94</v>
      </c>
      <c r="E8" s="92" t="s">
        <v>136</v>
      </c>
      <c r="H8" s="39" t="s">
        <v>137</v>
      </c>
      <c r="I8" s="93">
        <v>1</v>
      </c>
    </row>
    <row r="9" spans="2:9" x14ac:dyDescent="0.3">
      <c r="B9" s="87">
        <v>0</v>
      </c>
      <c r="C9" s="87">
        <f t="shared" ref="C9:C25" si="0">Bezugsjahr-B9</f>
        <v>2027</v>
      </c>
      <c r="D9" s="94">
        <f t="shared" ref="D9:D25" si="1">IF(B9&lt;=0,1,Restwert+(1-Restwert)*(1+EXP(-Halbwert_Alter/Steilheit))/(1+EXP((B9-Halbwert_Alter)/Steilheit)))</f>
        <v>1</v>
      </c>
      <c r="E9" s="94">
        <f t="shared" ref="E9:E26" si="2">1-D9</f>
        <v>0</v>
      </c>
      <c r="H9" s="39" t="s">
        <v>138</v>
      </c>
      <c r="I9" s="93">
        <v>0.5</v>
      </c>
    </row>
    <row r="10" spans="2:9" x14ac:dyDescent="0.3">
      <c r="B10" s="87">
        <v>1</v>
      </c>
      <c r="C10" s="87">
        <f t="shared" si="0"/>
        <v>2026</v>
      </c>
      <c r="D10" s="94">
        <f t="shared" si="1"/>
        <v>0.95535448398335809</v>
      </c>
      <c r="E10" s="94">
        <f t="shared" si="2"/>
        <v>4.4645516016641906E-2</v>
      </c>
      <c r="H10" s="39" t="s">
        <v>139</v>
      </c>
      <c r="I10" s="93">
        <v>0.75</v>
      </c>
    </row>
    <row r="11" spans="2:9" x14ac:dyDescent="0.3">
      <c r="B11" s="87">
        <v>2</v>
      </c>
      <c r="C11" s="87">
        <f t="shared" si="0"/>
        <v>2025</v>
      </c>
      <c r="D11" s="94">
        <f t="shared" si="1"/>
        <v>0.88567702583507635</v>
      </c>
      <c r="E11" s="94">
        <f t="shared" si="2"/>
        <v>0.11432297416492365</v>
      </c>
    </row>
    <row r="12" spans="2:9" x14ac:dyDescent="0.3">
      <c r="B12" s="87">
        <v>3</v>
      </c>
      <c r="C12" s="87">
        <f t="shared" si="0"/>
        <v>2024</v>
      </c>
      <c r="D12" s="94">
        <f t="shared" si="1"/>
        <v>0.78606466329116065</v>
      </c>
      <c r="E12" s="94">
        <f t="shared" si="2"/>
        <v>0.21393533670883935</v>
      </c>
      <c r="H12" s="88" t="s">
        <v>140</v>
      </c>
      <c r="I12" s="88" t="s">
        <v>125</v>
      </c>
    </row>
    <row r="13" spans="2:9" x14ac:dyDescent="0.3">
      <c r="B13" s="87">
        <v>4</v>
      </c>
      <c r="C13" s="87">
        <f t="shared" si="0"/>
        <v>2023</v>
      </c>
      <c r="D13" s="94">
        <f t="shared" si="1"/>
        <v>0.66015816652402903</v>
      </c>
      <c r="E13" s="94">
        <f t="shared" si="2"/>
        <v>0.33984183347597097</v>
      </c>
      <c r="H13" s="39" t="s">
        <v>141</v>
      </c>
      <c r="I13" s="95">
        <v>2027</v>
      </c>
    </row>
    <row r="14" spans="2:9" x14ac:dyDescent="0.3">
      <c r="B14" s="87">
        <v>5</v>
      </c>
      <c r="C14" s="87">
        <f t="shared" si="0"/>
        <v>2022</v>
      </c>
      <c r="D14" s="94">
        <f t="shared" si="1"/>
        <v>0.52363308393798613</v>
      </c>
      <c r="E14" s="94">
        <f t="shared" si="2"/>
        <v>0.47636691606201387</v>
      </c>
      <c r="H14" s="39" t="s">
        <v>142</v>
      </c>
      <c r="I14" s="93">
        <v>4.49</v>
      </c>
    </row>
    <row r="15" spans="2:9" x14ac:dyDescent="0.3">
      <c r="B15" s="87">
        <v>6</v>
      </c>
      <c r="C15" s="87">
        <f t="shared" si="0"/>
        <v>2021</v>
      </c>
      <c r="D15" s="94">
        <f t="shared" si="1"/>
        <v>0.39813650984820886</v>
      </c>
      <c r="E15" s="94">
        <f t="shared" si="2"/>
        <v>0.60186349015179119</v>
      </c>
      <c r="H15" s="39" t="s">
        <v>143</v>
      </c>
      <c r="I15" s="93">
        <v>1.71</v>
      </c>
    </row>
    <row r="16" spans="2:9" x14ac:dyDescent="0.3">
      <c r="B16" s="87">
        <v>7</v>
      </c>
      <c r="C16" s="87">
        <f t="shared" si="0"/>
        <v>2020</v>
      </c>
      <c r="D16" s="94">
        <f t="shared" si="1"/>
        <v>0.29912591003973527</v>
      </c>
      <c r="E16" s="94">
        <f t="shared" si="2"/>
        <v>0.70087408996026479</v>
      </c>
      <c r="H16" s="39" t="s">
        <v>144</v>
      </c>
      <c r="I16" s="96">
        <v>0.123</v>
      </c>
    </row>
    <row r="17" spans="2:9" x14ac:dyDescent="0.3">
      <c r="B17" s="87">
        <v>8</v>
      </c>
      <c r="C17" s="87">
        <f t="shared" si="0"/>
        <v>2019</v>
      </c>
      <c r="D17" s="94">
        <f t="shared" si="1"/>
        <v>0.23001452689872606</v>
      </c>
      <c r="E17" s="94">
        <f t="shared" si="2"/>
        <v>0.76998547310127397</v>
      </c>
      <c r="H17" s="39" t="s">
        <v>145</v>
      </c>
      <c r="I17" s="89" t="s">
        <v>95</v>
      </c>
    </row>
    <row r="18" spans="2:9" x14ac:dyDescent="0.3">
      <c r="B18" s="87">
        <v>9</v>
      </c>
      <c r="C18" s="87">
        <f t="shared" si="0"/>
        <v>2018</v>
      </c>
      <c r="D18" s="94">
        <f t="shared" si="1"/>
        <v>0.18579436138143374</v>
      </c>
      <c r="E18" s="94">
        <f t="shared" si="2"/>
        <v>0.81420563861856632</v>
      </c>
    </row>
    <row r="19" spans="2:9" x14ac:dyDescent="0.3">
      <c r="B19" s="87">
        <v>10</v>
      </c>
      <c r="C19" s="87">
        <f t="shared" si="0"/>
        <v>2017</v>
      </c>
      <c r="D19" s="94">
        <f t="shared" si="1"/>
        <v>0.15905622039565842</v>
      </c>
      <c r="E19" s="94">
        <f t="shared" si="2"/>
        <v>0.84094377960434152</v>
      </c>
      <c r="H19" s="88" t="s">
        <v>146</v>
      </c>
      <c r="I19" s="88" t="s">
        <v>125</v>
      </c>
    </row>
    <row r="20" spans="2:9" x14ac:dyDescent="0.3">
      <c r="B20" s="87">
        <v>11</v>
      </c>
      <c r="C20" s="87">
        <f t="shared" si="0"/>
        <v>2016</v>
      </c>
      <c r="D20" s="94">
        <f t="shared" si="1"/>
        <v>0.1434381877456315</v>
      </c>
      <c r="E20" s="94">
        <f t="shared" si="2"/>
        <v>0.85656181225436856</v>
      </c>
      <c r="H20" s="39" t="s">
        <v>147</v>
      </c>
      <c r="I20" s="97">
        <v>5.6000000000000001E-2</v>
      </c>
    </row>
    <row r="21" spans="2:9" x14ac:dyDescent="0.3">
      <c r="B21" s="87">
        <v>12</v>
      </c>
      <c r="C21" s="87">
        <f t="shared" si="0"/>
        <v>2015</v>
      </c>
      <c r="D21" s="94">
        <f t="shared" si="1"/>
        <v>0.13449921397175565</v>
      </c>
      <c r="E21" s="94">
        <f t="shared" si="2"/>
        <v>0.86550078602824432</v>
      </c>
      <c r="H21" s="39" t="s">
        <v>148</v>
      </c>
      <c r="I21" s="97">
        <v>6.0999999999999999E-2</v>
      </c>
    </row>
    <row r="22" spans="2:9" x14ac:dyDescent="0.3">
      <c r="B22" s="87">
        <v>13</v>
      </c>
      <c r="C22" s="87">
        <f t="shared" si="0"/>
        <v>2014</v>
      </c>
      <c r="D22" s="94">
        <f t="shared" si="1"/>
        <v>0.12944246935063472</v>
      </c>
      <c r="E22" s="94">
        <f t="shared" si="2"/>
        <v>0.87055753064936525</v>
      </c>
      <c r="H22" s="39" t="s">
        <v>149</v>
      </c>
      <c r="I22" s="97">
        <v>8.4000000000000005E-2</v>
      </c>
    </row>
    <row r="23" spans="2:9" x14ac:dyDescent="0.3">
      <c r="B23" s="87">
        <v>14</v>
      </c>
      <c r="C23" s="87">
        <f t="shared" si="0"/>
        <v>2013</v>
      </c>
      <c r="D23" s="94">
        <f t="shared" si="1"/>
        <v>0.1266007937682827</v>
      </c>
      <c r="E23" s="94">
        <f t="shared" si="2"/>
        <v>0.8733992062317173</v>
      </c>
    </row>
    <row r="24" spans="2:9" ht="15" customHeight="1" x14ac:dyDescent="0.3">
      <c r="B24" s="87">
        <v>15</v>
      </c>
      <c r="C24" s="87">
        <f t="shared" si="0"/>
        <v>2012</v>
      </c>
      <c r="D24" s="94">
        <f t="shared" si="1"/>
        <v>0.12500984114224417</v>
      </c>
      <c r="E24" s="94">
        <f t="shared" si="2"/>
        <v>0.87499015885775577</v>
      </c>
      <c r="H24" s="157" t="s">
        <v>150</v>
      </c>
      <c r="I24" s="157"/>
    </row>
    <row r="25" spans="2:9" x14ac:dyDescent="0.3">
      <c r="B25" s="87">
        <v>16</v>
      </c>
      <c r="C25" s="87">
        <f t="shared" si="0"/>
        <v>2011</v>
      </c>
      <c r="D25" s="94">
        <f t="shared" si="1"/>
        <v>0.12412098419618497</v>
      </c>
      <c r="E25" s="94">
        <f t="shared" si="2"/>
        <v>0.875879015803815</v>
      </c>
      <c r="H25" s="157"/>
      <c r="I25" s="157"/>
    </row>
    <row r="26" spans="2:9" x14ac:dyDescent="0.3">
      <c r="B26" s="87" t="s">
        <v>151</v>
      </c>
      <c r="C26" s="87" t="str">
        <f>"≤ "&amp;(Bezugsjahr-17)</f>
        <v>≤ 2010</v>
      </c>
      <c r="D26" s="94">
        <f>Restwert</f>
        <v>0.123</v>
      </c>
      <c r="E26" s="94">
        <f t="shared" si="2"/>
        <v>0.877</v>
      </c>
      <c r="H26" s="157"/>
      <c r="I26" s="157"/>
    </row>
    <row r="27" spans="2:9" x14ac:dyDescent="0.3">
      <c r="H27" s="157"/>
      <c r="I27" s="157"/>
    </row>
    <row r="28" spans="2:9" x14ac:dyDescent="0.3">
      <c r="B28" s="156" t="s">
        <v>152</v>
      </c>
      <c r="C28" s="156"/>
      <c r="D28" s="156"/>
      <c r="E28" s="156"/>
      <c r="H28" s="157"/>
      <c r="I28" s="157"/>
    </row>
    <row r="29" spans="2:9" x14ac:dyDescent="0.3">
      <c r="B29" s="91" t="s">
        <v>134</v>
      </c>
      <c r="C29" s="91" t="s">
        <v>153</v>
      </c>
      <c r="D29" s="92" t="s">
        <v>154</v>
      </c>
      <c r="E29" s="92" t="s">
        <v>155</v>
      </c>
      <c r="H29" s="157"/>
      <c r="I29" s="157"/>
    </row>
    <row r="30" spans="2:9" x14ac:dyDescent="0.3">
      <c r="B30" s="87">
        <v>0</v>
      </c>
      <c r="C30" s="98">
        <v>1</v>
      </c>
      <c r="D30" s="94">
        <f t="shared" ref="D30:D37" si="3">IF(B30&lt;=0,1,Restwert+(1-Restwert)*(1+EXP(-Halbwert_Alter/Steilheit))/(1+EXP((B30-Halbwert_Alter)/Steilheit)))</f>
        <v>1</v>
      </c>
      <c r="E30" s="99">
        <f t="shared" ref="E30:E37" si="4">D30-C30</f>
        <v>0</v>
      </c>
      <c r="H30" s="157"/>
      <c r="I30" s="157"/>
    </row>
    <row r="31" spans="2:9" x14ac:dyDescent="0.3">
      <c r="B31" s="87">
        <v>1</v>
      </c>
      <c r="C31" s="98">
        <v>0.95</v>
      </c>
      <c r="D31" s="94">
        <f t="shared" si="3"/>
        <v>0.95535448398335809</v>
      </c>
      <c r="E31" s="99">
        <f t="shared" si="4"/>
        <v>5.3544839833581381E-3</v>
      </c>
    </row>
    <row r="32" spans="2:9" x14ac:dyDescent="0.3">
      <c r="B32" s="87">
        <v>2</v>
      </c>
      <c r="C32" s="98">
        <v>0.9</v>
      </c>
      <c r="D32" s="94">
        <f t="shared" si="3"/>
        <v>0.88567702583507635</v>
      </c>
      <c r="E32" s="99">
        <f t="shared" si="4"/>
        <v>-1.4322974164923674E-2</v>
      </c>
    </row>
    <row r="33" spans="2:5" x14ac:dyDescent="0.3">
      <c r="B33" s="87">
        <v>3</v>
      </c>
      <c r="C33" s="98">
        <v>0.8</v>
      </c>
      <c r="D33" s="94">
        <f t="shared" si="3"/>
        <v>0.78606466329116065</v>
      </c>
      <c r="E33" s="99">
        <f t="shared" si="4"/>
        <v>-1.3935336708839396E-2</v>
      </c>
    </row>
    <row r="34" spans="2:5" x14ac:dyDescent="0.3">
      <c r="B34" s="87">
        <v>5</v>
      </c>
      <c r="C34" s="98">
        <v>0.5</v>
      </c>
      <c r="D34" s="94">
        <f t="shared" si="3"/>
        <v>0.52363308393798613</v>
      </c>
      <c r="E34" s="99">
        <f t="shared" si="4"/>
        <v>2.3633083937986132E-2</v>
      </c>
    </row>
    <row r="35" spans="2:5" x14ac:dyDescent="0.3">
      <c r="B35" s="87">
        <v>8</v>
      </c>
      <c r="C35" s="98">
        <v>0.25</v>
      </c>
      <c r="D35" s="94">
        <f t="shared" si="3"/>
        <v>0.23001452689872606</v>
      </c>
      <c r="E35" s="99">
        <f t="shared" si="4"/>
        <v>-1.9985473101273937E-2</v>
      </c>
    </row>
    <row r="36" spans="2:5" x14ac:dyDescent="0.3">
      <c r="B36" s="87">
        <v>12</v>
      </c>
      <c r="C36" s="98">
        <v>0.15</v>
      </c>
      <c r="D36" s="94">
        <f t="shared" si="3"/>
        <v>0.13449921397175565</v>
      </c>
      <c r="E36" s="99">
        <f t="shared" si="4"/>
        <v>-1.550078602824434E-2</v>
      </c>
    </row>
    <row r="37" spans="2:5" x14ac:dyDescent="0.3">
      <c r="B37" s="87">
        <v>20</v>
      </c>
      <c r="C37" s="98">
        <v>0.1</v>
      </c>
      <c r="D37" s="94">
        <f t="shared" si="3"/>
        <v>0.12310818672108725</v>
      </c>
      <c r="E37" s="99">
        <f t="shared" si="4"/>
        <v>2.3108186721087248E-2</v>
      </c>
    </row>
    <row r="38" spans="2:5" x14ac:dyDescent="0.3">
      <c r="B38" s="91" t="s">
        <v>156</v>
      </c>
      <c r="D38" s="100">
        <f>SUMXMY2(D30:D37,C30:C37)</f>
        <v>2.1602161493775268E-3</v>
      </c>
    </row>
    <row r="39" spans="2:5" ht="15" customHeight="1" x14ac:dyDescent="0.3">
      <c r="B39" s="157" t="s">
        <v>157</v>
      </c>
      <c r="C39" s="157"/>
      <c r="D39" s="157"/>
      <c r="E39" s="157"/>
    </row>
    <row r="40" spans="2:5" x14ac:dyDescent="0.3">
      <c r="B40" s="157"/>
      <c r="C40" s="157"/>
      <c r="D40" s="157"/>
      <c r="E40" s="157"/>
    </row>
    <row r="41" spans="2:5" x14ac:dyDescent="0.3">
      <c r="B41" s="157"/>
      <c r="C41" s="157"/>
      <c r="D41" s="157"/>
      <c r="E41" s="157"/>
    </row>
    <row r="42" spans="2:5" x14ac:dyDescent="0.3">
      <c r="B42" s="157"/>
      <c r="C42" s="157"/>
      <c r="D42" s="157"/>
      <c r="E42" s="157"/>
    </row>
  </sheetData>
  <mergeCells count="4">
    <mergeCell ref="B7:E7"/>
    <mergeCell ref="H24:I30"/>
    <mergeCell ref="B28:E28"/>
    <mergeCell ref="B39:E42"/>
  </mergeCells>
  <dataValidations count="1">
    <dataValidation type="list" showErrorMessage="1" errorTitle="Ungültige Auswahl" error="Bitte ja oder nein wählen." sqref="I17" xr:uid="{00000000-0002-0000-0400-000000000000}">
      <formula1>"ja,nein"</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5"/>
  <sheetViews>
    <sheetView zoomScaleNormal="100" workbookViewId="0">
      <selection activeCell="B8" sqref="B8"/>
    </sheetView>
  </sheetViews>
  <sheetFormatPr baseColWidth="10" defaultColWidth="11.44140625" defaultRowHeight="14.4" x14ac:dyDescent="0.3"/>
  <cols>
    <col min="1" max="1" width="24" customWidth="1"/>
    <col min="2" max="2" width="107.5546875" customWidth="1"/>
  </cols>
  <sheetData>
    <row r="1" spans="1:3" s="85" customFormat="1" ht="27" customHeight="1" x14ac:dyDescent="0.3">
      <c r="A1" s="158"/>
      <c r="B1" s="158"/>
      <c r="C1" s="102"/>
    </row>
    <row r="2" spans="1:3" s="85" customFormat="1" ht="26.25" customHeight="1" x14ac:dyDescent="0.3">
      <c r="A2" s="159" t="s">
        <v>158</v>
      </c>
      <c r="B2" s="159"/>
    </row>
    <row r="3" spans="1:3" s="85" customFormat="1" ht="30" customHeight="1" x14ac:dyDescent="0.3">
      <c r="A3" s="103" t="s">
        <v>100</v>
      </c>
      <c r="B3" s="104" t="s">
        <v>159</v>
      </c>
    </row>
    <row r="4" spans="1:3" s="85" customFormat="1" ht="45" customHeight="1" x14ac:dyDescent="0.3">
      <c r="A4" s="105" t="s">
        <v>160</v>
      </c>
      <c r="B4" s="129" t="s">
        <v>161</v>
      </c>
    </row>
    <row r="5" spans="1:3" s="85" customFormat="1" ht="18" customHeight="1" x14ac:dyDescent="0.3">
      <c r="A5" s="105" t="s">
        <v>270</v>
      </c>
      <c r="B5" s="130" t="s">
        <v>271</v>
      </c>
    </row>
    <row r="6" spans="1:3" s="85" customFormat="1" ht="78" customHeight="1" x14ac:dyDescent="0.3">
      <c r="A6" s="105" t="s">
        <v>162</v>
      </c>
      <c r="B6" s="129" t="s">
        <v>163</v>
      </c>
    </row>
    <row r="7" spans="1:3" s="85" customFormat="1" ht="36" customHeight="1" x14ac:dyDescent="0.3">
      <c r="A7" s="105" t="s">
        <v>164</v>
      </c>
      <c r="B7" s="106" t="s">
        <v>165</v>
      </c>
    </row>
    <row r="8" spans="1:3" s="85" customFormat="1" ht="51" customHeight="1" x14ac:dyDescent="0.3">
      <c r="A8" s="105" t="s">
        <v>166</v>
      </c>
      <c r="B8" s="106" t="s">
        <v>275</v>
      </c>
    </row>
    <row r="9" spans="1:3" s="85" customFormat="1" ht="34.5" customHeight="1" x14ac:dyDescent="0.3">
      <c r="A9" s="105" t="s">
        <v>167</v>
      </c>
      <c r="B9" s="106" t="s">
        <v>168</v>
      </c>
    </row>
    <row r="10" spans="1:3" s="85" customFormat="1" ht="34.5" customHeight="1" x14ac:dyDescent="0.3">
      <c r="A10" s="107" t="s">
        <v>169</v>
      </c>
      <c r="B10" s="104" t="s">
        <v>170</v>
      </c>
    </row>
    <row r="11" spans="1:3" ht="21" customHeight="1" x14ac:dyDescent="0.3">
      <c r="A11" s="107" t="s">
        <v>171</v>
      </c>
      <c r="B11" s="108" t="s">
        <v>172</v>
      </c>
    </row>
    <row r="12" spans="1:3" x14ac:dyDescent="0.3">
      <c r="A12" s="109"/>
    </row>
    <row r="13" spans="1:3" x14ac:dyDescent="0.3">
      <c r="A13" s="109"/>
    </row>
    <row r="14" spans="1:3" x14ac:dyDescent="0.3">
      <c r="A14" s="110"/>
    </row>
    <row r="15" spans="1:3" x14ac:dyDescent="0.3">
      <c r="A15" s="110"/>
    </row>
  </sheetData>
  <mergeCells count="2">
    <mergeCell ref="A1:B1"/>
    <mergeCell ref="A2:B2"/>
  </mergeCells>
  <hyperlinks>
    <hyperlink ref="B5" r:id="rId1" display="Die Titelliste können Sie hier einsehen: Titelliste" xr:uid="{4A763340-FEF0-4E84-8451-045B2AED55B2}"/>
  </hyperlinks>
  <pageMargins left="0.7" right="0.7" top="0.78749999999999998" bottom="0.78749999999999998" header="0.511811023622047" footer="0.511811023622047"/>
  <pageSetup paperSize="9" orientation="portrait" horizontalDpi="300" verticalDpi="30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3"/>
  <sheetViews>
    <sheetView zoomScaleNormal="100" workbookViewId="0">
      <pane ySplit="3" topLeftCell="A4" activePane="bottomLeft" state="frozen"/>
      <selection pane="bottomLeft" activeCell="M15" sqref="M15"/>
    </sheetView>
  </sheetViews>
  <sheetFormatPr baseColWidth="10" defaultColWidth="11.44140625" defaultRowHeight="14.4" x14ac:dyDescent="0.3"/>
  <cols>
    <col min="1" max="1" width="7.6640625" style="111" customWidth="1"/>
    <col min="2" max="2" width="48.6640625" style="85" customWidth="1"/>
    <col min="3" max="3" width="17.33203125" style="101" customWidth="1"/>
    <col min="4" max="4" width="18.88671875" style="101" customWidth="1"/>
    <col min="5" max="5" width="14" style="112" customWidth="1"/>
    <col min="6" max="16384" width="11.44140625" style="85"/>
  </cols>
  <sheetData>
    <row r="1" spans="1:5" ht="27" customHeight="1" x14ac:dyDescent="0.3">
      <c r="A1" s="113"/>
      <c r="B1" s="114"/>
      <c r="C1" s="114"/>
      <c r="D1" s="114"/>
      <c r="E1" s="115"/>
    </row>
    <row r="2" spans="1:5" s="116" customFormat="1" ht="34.5" customHeight="1" x14ac:dyDescent="0.3">
      <c r="A2" s="160" t="s">
        <v>173</v>
      </c>
      <c r="B2" s="160"/>
      <c r="C2" s="160"/>
      <c r="D2" s="160"/>
      <c r="E2" s="160"/>
    </row>
    <row r="3" spans="1:5" s="116" customFormat="1" ht="28.5" customHeight="1" x14ac:dyDescent="0.3">
      <c r="A3" s="117"/>
      <c r="B3" s="118" t="s">
        <v>174</v>
      </c>
      <c r="C3" s="119" t="s">
        <v>175</v>
      </c>
      <c r="D3" s="119" t="s">
        <v>176</v>
      </c>
      <c r="E3" s="119" t="s">
        <v>171</v>
      </c>
    </row>
    <row r="4" spans="1:5" x14ac:dyDescent="0.3">
      <c r="A4" s="120" t="s">
        <v>177</v>
      </c>
      <c r="B4" s="121" t="s">
        <v>178</v>
      </c>
      <c r="C4" s="122" t="s">
        <v>179</v>
      </c>
      <c r="D4" s="122"/>
      <c r="E4" s="123">
        <v>46296</v>
      </c>
    </row>
    <row r="5" spans="1:5" ht="15" customHeight="1" x14ac:dyDescent="0.3">
      <c r="A5" s="124"/>
      <c r="B5" s="121" t="s">
        <v>116</v>
      </c>
      <c r="C5" s="122" t="s">
        <v>179</v>
      </c>
      <c r="D5" s="122"/>
      <c r="E5" s="123">
        <v>46296</v>
      </c>
    </row>
    <row r="6" spans="1:5" x14ac:dyDescent="0.3">
      <c r="A6" s="124"/>
      <c r="B6" s="121" t="s">
        <v>180</v>
      </c>
      <c r="C6" s="122" t="s">
        <v>179</v>
      </c>
      <c r="D6" s="122"/>
      <c r="E6" s="123">
        <v>46296</v>
      </c>
    </row>
    <row r="7" spans="1:5" x14ac:dyDescent="0.3">
      <c r="A7" s="120" t="s">
        <v>177</v>
      </c>
      <c r="B7" s="121" t="s">
        <v>181</v>
      </c>
      <c r="C7" s="122" t="s">
        <v>179</v>
      </c>
      <c r="D7" s="122"/>
      <c r="E7" s="123">
        <v>46296</v>
      </c>
    </row>
    <row r="8" spans="1:5" x14ac:dyDescent="0.3">
      <c r="A8" s="120" t="s">
        <v>177</v>
      </c>
      <c r="B8" s="121" t="s">
        <v>182</v>
      </c>
      <c r="C8" s="122" t="s">
        <v>179</v>
      </c>
      <c r="D8" s="122"/>
      <c r="E8" s="123">
        <v>46296</v>
      </c>
    </row>
    <row r="9" spans="1:5" x14ac:dyDescent="0.3">
      <c r="A9" s="124"/>
      <c r="B9" s="121" t="s">
        <v>183</v>
      </c>
      <c r="C9" s="122" t="s">
        <v>179</v>
      </c>
      <c r="D9" s="122"/>
      <c r="E9" s="123">
        <v>46296</v>
      </c>
    </row>
    <row r="10" spans="1:5" x14ac:dyDescent="0.3">
      <c r="A10" s="125"/>
      <c r="B10" s="121" t="s">
        <v>184</v>
      </c>
      <c r="C10" s="122" t="s">
        <v>179</v>
      </c>
      <c r="D10" s="122"/>
      <c r="E10" s="123">
        <v>46296</v>
      </c>
    </row>
    <row r="11" spans="1:5" x14ac:dyDescent="0.3">
      <c r="A11" s="120" t="s">
        <v>177</v>
      </c>
      <c r="B11" s="121" t="s">
        <v>105</v>
      </c>
      <c r="C11" s="122" t="s">
        <v>179</v>
      </c>
      <c r="D11" s="122"/>
      <c r="E11" s="123">
        <v>46296</v>
      </c>
    </row>
    <row r="12" spans="1:5" x14ac:dyDescent="0.3">
      <c r="A12" s="126"/>
      <c r="B12" s="121" t="s">
        <v>185</v>
      </c>
      <c r="C12" s="122" t="s">
        <v>179</v>
      </c>
      <c r="D12" s="122"/>
      <c r="E12" s="123">
        <v>46296</v>
      </c>
    </row>
    <row r="13" spans="1:5" x14ac:dyDescent="0.3">
      <c r="A13" s="124"/>
      <c r="B13" s="121" t="s">
        <v>186</v>
      </c>
      <c r="C13" s="122" t="s">
        <v>179</v>
      </c>
      <c r="D13" s="122"/>
      <c r="E13" s="123">
        <v>46296</v>
      </c>
    </row>
    <row r="14" spans="1:5" x14ac:dyDescent="0.3">
      <c r="A14" s="120" t="s">
        <v>177</v>
      </c>
      <c r="B14" s="121" t="s">
        <v>187</v>
      </c>
      <c r="C14" s="122" t="s">
        <v>179</v>
      </c>
      <c r="D14" s="122"/>
      <c r="E14" s="123">
        <v>46296</v>
      </c>
    </row>
    <row r="15" spans="1:5" x14ac:dyDescent="0.3">
      <c r="A15" s="124"/>
      <c r="B15" s="121" t="s">
        <v>188</v>
      </c>
      <c r="C15" s="122" t="s">
        <v>179</v>
      </c>
      <c r="D15" s="122"/>
      <c r="E15" s="123">
        <v>46296</v>
      </c>
    </row>
    <row r="16" spans="1:5" x14ac:dyDescent="0.3">
      <c r="A16" s="120" t="s">
        <v>177</v>
      </c>
      <c r="B16" s="121" t="s">
        <v>189</v>
      </c>
      <c r="C16" s="122" t="s">
        <v>179</v>
      </c>
      <c r="D16" s="122"/>
      <c r="E16" s="123">
        <v>46296</v>
      </c>
    </row>
    <row r="17" spans="1:5" x14ac:dyDescent="0.3">
      <c r="A17" s="124"/>
      <c r="B17" s="121" t="s">
        <v>190</v>
      </c>
      <c r="C17" s="122" t="s">
        <v>179</v>
      </c>
      <c r="D17" s="122"/>
      <c r="E17" s="123">
        <v>46296</v>
      </c>
    </row>
    <row r="18" spans="1:5" x14ac:dyDescent="0.3">
      <c r="A18" s="120" t="s">
        <v>177</v>
      </c>
      <c r="B18" s="121" t="s">
        <v>191</v>
      </c>
      <c r="C18" s="122" t="s">
        <v>179</v>
      </c>
      <c r="D18" s="122"/>
      <c r="E18" s="123">
        <v>46296</v>
      </c>
    </row>
    <row r="19" spans="1:5" x14ac:dyDescent="0.3">
      <c r="A19" s="124"/>
      <c r="B19" s="121" t="s">
        <v>192</v>
      </c>
      <c r="C19" s="122"/>
      <c r="D19" s="122" t="s">
        <v>179</v>
      </c>
      <c r="E19" s="123">
        <v>46296</v>
      </c>
    </row>
    <row r="20" spans="1:5" x14ac:dyDescent="0.3">
      <c r="A20" s="124"/>
      <c r="B20" s="121" t="s">
        <v>193</v>
      </c>
      <c r="C20" s="122" t="s">
        <v>179</v>
      </c>
      <c r="D20" s="122"/>
      <c r="E20" s="123">
        <v>46296</v>
      </c>
    </row>
    <row r="21" spans="1:5" x14ac:dyDescent="0.3">
      <c r="A21" s="120" t="s">
        <v>177</v>
      </c>
      <c r="B21" s="127" t="s">
        <v>194</v>
      </c>
      <c r="C21" s="128" t="s">
        <v>77</v>
      </c>
      <c r="D21" s="128" t="s">
        <v>77</v>
      </c>
      <c r="E21" s="123">
        <v>46296</v>
      </c>
    </row>
    <row r="22" spans="1:5" x14ac:dyDescent="0.3">
      <c r="A22" s="124"/>
      <c r="B22" s="121" t="s">
        <v>195</v>
      </c>
      <c r="C22" s="122" t="s">
        <v>179</v>
      </c>
      <c r="D22" s="122"/>
      <c r="E22" s="123">
        <v>46296</v>
      </c>
    </row>
    <row r="23" spans="1:5" x14ac:dyDescent="0.3">
      <c r="A23" s="125"/>
      <c r="B23" s="121" t="s">
        <v>196</v>
      </c>
      <c r="C23" s="122" t="s">
        <v>179</v>
      </c>
      <c r="D23" s="122"/>
      <c r="E23" s="123">
        <v>46296</v>
      </c>
    </row>
    <row r="24" spans="1:5" x14ac:dyDescent="0.3">
      <c r="A24" s="126"/>
      <c r="B24" s="121" t="s">
        <v>197</v>
      </c>
      <c r="C24" s="122" t="s">
        <v>179</v>
      </c>
      <c r="D24" s="122"/>
      <c r="E24" s="123">
        <v>46296</v>
      </c>
    </row>
    <row r="25" spans="1:5" x14ac:dyDescent="0.3">
      <c r="A25" s="120" t="s">
        <v>177</v>
      </c>
      <c r="B25" s="121" t="s">
        <v>198</v>
      </c>
      <c r="C25" s="122" t="s">
        <v>179</v>
      </c>
      <c r="D25" s="122"/>
      <c r="E25" s="123">
        <v>46296</v>
      </c>
    </row>
    <row r="26" spans="1:5" x14ac:dyDescent="0.3">
      <c r="A26" s="120" t="s">
        <v>177</v>
      </c>
      <c r="B26" s="121" t="s">
        <v>106</v>
      </c>
      <c r="C26" s="122" t="s">
        <v>179</v>
      </c>
      <c r="D26" s="122"/>
      <c r="E26" s="123">
        <v>46296</v>
      </c>
    </row>
    <row r="27" spans="1:5" x14ac:dyDescent="0.3">
      <c r="A27" s="124"/>
      <c r="B27" s="121" t="s">
        <v>199</v>
      </c>
      <c r="C27" s="122" t="s">
        <v>179</v>
      </c>
      <c r="D27" s="122"/>
      <c r="E27" s="123">
        <v>46296</v>
      </c>
    </row>
    <row r="28" spans="1:5" x14ac:dyDescent="0.3">
      <c r="A28" s="124"/>
      <c r="B28" s="121" t="s">
        <v>200</v>
      </c>
      <c r="C28" s="122" t="s">
        <v>179</v>
      </c>
      <c r="D28" s="122"/>
      <c r="E28" s="123">
        <v>46296</v>
      </c>
    </row>
    <row r="29" spans="1:5" x14ac:dyDescent="0.3">
      <c r="A29" s="124"/>
      <c r="B29" s="121" t="s">
        <v>201</v>
      </c>
      <c r="C29" s="122" t="s">
        <v>179</v>
      </c>
      <c r="D29" s="122"/>
      <c r="E29" s="123">
        <v>46296</v>
      </c>
    </row>
    <row r="30" spans="1:5" x14ac:dyDescent="0.3">
      <c r="A30" s="124"/>
      <c r="B30" s="121" t="s">
        <v>101</v>
      </c>
      <c r="C30" s="122" t="s">
        <v>179</v>
      </c>
      <c r="D30" s="122"/>
      <c r="E30" s="123">
        <v>46296</v>
      </c>
    </row>
    <row r="31" spans="1:5" x14ac:dyDescent="0.3">
      <c r="A31" s="124"/>
      <c r="B31" s="121" t="s">
        <v>202</v>
      </c>
      <c r="C31" s="122" t="s">
        <v>179</v>
      </c>
      <c r="D31" s="122"/>
      <c r="E31" s="123">
        <v>46296</v>
      </c>
    </row>
    <row r="32" spans="1:5" x14ac:dyDescent="0.3">
      <c r="A32" s="124"/>
      <c r="B32" s="121" t="s">
        <v>203</v>
      </c>
      <c r="C32" s="122" t="s">
        <v>179</v>
      </c>
      <c r="D32" s="122"/>
      <c r="E32" s="123">
        <v>46296</v>
      </c>
    </row>
    <row r="33" spans="1:5" x14ac:dyDescent="0.3">
      <c r="A33" s="124"/>
      <c r="B33" s="121" t="s">
        <v>204</v>
      </c>
      <c r="C33" s="122" t="s">
        <v>179</v>
      </c>
      <c r="D33" s="122"/>
      <c r="E33" s="123">
        <v>46296</v>
      </c>
    </row>
    <row r="34" spans="1:5" x14ac:dyDescent="0.3">
      <c r="A34" s="126"/>
      <c r="B34" s="121" t="s">
        <v>205</v>
      </c>
      <c r="C34" s="122"/>
      <c r="D34" s="122" t="s">
        <v>179</v>
      </c>
      <c r="E34" s="123">
        <v>46296</v>
      </c>
    </row>
    <row r="35" spans="1:5" x14ac:dyDescent="0.3">
      <c r="A35" s="124"/>
      <c r="B35" s="121" t="s">
        <v>206</v>
      </c>
      <c r="C35" s="122" t="s">
        <v>179</v>
      </c>
      <c r="D35" s="122"/>
      <c r="E35" s="123">
        <v>46296</v>
      </c>
    </row>
    <row r="36" spans="1:5" x14ac:dyDescent="0.3">
      <c r="A36" s="126"/>
      <c r="B36" s="121" t="s">
        <v>207</v>
      </c>
      <c r="C36" s="122" t="s">
        <v>179</v>
      </c>
      <c r="D36" s="122"/>
      <c r="E36" s="123">
        <v>46296</v>
      </c>
    </row>
    <row r="37" spans="1:5" x14ac:dyDescent="0.3">
      <c r="A37" s="126"/>
      <c r="B37" s="121" t="s">
        <v>208</v>
      </c>
      <c r="C37" s="122" t="s">
        <v>179</v>
      </c>
      <c r="D37" s="122"/>
      <c r="E37" s="123">
        <v>46296</v>
      </c>
    </row>
    <row r="38" spans="1:5" x14ac:dyDescent="0.3">
      <c r="A38" s="120" t="s">
        <v>177</v>
      </c>
      <c r="B38" s="121" t="s">
        <v>107</v>
      </c>
      <c r="C38" s="122" t="s">
        <v>179</v>
      </c>
      <c r="D38" s="122"/>
      <c r="E38" s="123">
        <v>46296</v>
      </c>
    </row>
    <row r="39" spans="1:5" x14ac:dyDescent="0.3">
      <c r="A39" s="124"/>
      <c r="B39" s="121" t="s">
        <v>209</v>
      </c>
      <c r="C39" s="122" t="s">
        <v>179</v>
      </c>
      <c r="D39" s="122"/>
      <c r="E39" s="123">
        <v>46296</v>
      </c>
    </row>
    <row r="40" spans="1:5" x14ac:dyDescent="0.3">
      <c r="A40" s="120" t="s">
        <v>177</v>
      </c>
      <c r="B40" s="121" t="s">
        <v>210</v>
      </c>
      <c r="C40" s="122" t="s">
        <v>179</v>
      </c>
      <c r="D40" s="122"/>
      <c r="E40" s="123">
        <v>46296</v>
      </c>
    </row>
    <row r="41" spans="1:5" x14ac:dyDescent="0.3">
      <c r="A41" s="120" t="s">
        <v>177</v>
      </c>
      <c r="B41" s="127" t="s">
        <v>211</v>
      </c>
      <c r="C41" s="128" t="s">
        <v>77</v>
      </c>
      <c r="D41" s="128" t="s">
        <v>77</v>
      </c>
      <c r="E41" s="123">
        <v>46296</v>
      </c>
    </row>
    <row r="42" spans="1:5" x14ac:dyDescent="0.3">
      <c r="A42" s="120" t="s">
        <v>177</v>
      </c>
      <c r="B42" s="121" t="s">
        <v>108</v>
      </c>
      <c r="C42" s="122" t="s">
        <v>179</v>
      </c>
      <c r="D42" s="122"/>
      <c r="E42" s="123">
        <v>46296</v>
      </c>
    </row>
    <row r="43" spans="1:5" x14ac:dyDescent="0.3">
      <c r="A43" s="124"/>
      <c r="B43" s="121" t="s">
        <v>212</v>
      </c>
      <c r="C43" s="122" t="s">
        <v>179</v>
      </c>
      <c r="D43" s="122"/>
      <c r="E43" s="123">
        <v>46296</v>
      </c>
    </row>
    <row r="44" spans="1:5" x14ac:dyDescent="0.3">
      <c r="A44" s="124"/>
      <c r="B44" s="121" t="s">
        <v>213</v>
      </c>
      <c r="C44" s="122" t="s">
        <v>179</v>
      </c>
      <c r="D44" s="122"/>
      <c r="E44" s="123">
        <v>46296</v>
      </c>
    </row>
    <row r="45" spans="1:5" x14ac:dyDescent="0.3">
      <c r="A45" s="120" t="s">
        <v>177</v>
      </c>
      <c r="B45" s="127" t="s">
        <v>214</v>
      </c>
      <c r="C45" s="128" t="s">
        <v>77</v>
      </c>
      <c r="D45" s="128" t="s">
        <v>77</v>
      </c>
      <c r="E45" s="123">
        <v>46296</v>
      </c>
    </row>
    <row r="46" spans="1:5" x14ac:dyDescent="0.3">
      <c r="A46" s="126"/>
      <c r="B46" s="121" t="s">
        <v>215</v>
      </c>
      <c r="C46" s="122" t="s">
        <v>179</v>
      </c>
      <c r="D46" s="122"/>
      <c r="E46" s="123">
        <v>46296</v>
      </c>
    </row>
    <row r="47" spans="1:5" x14ac:dyDescent="0.3">
      <c r="A47" s="124"/>
      <c r="B47" s="121" t="s">
        <v>216</v>
      </c>
      <c r="C47" s="122" t="s">
        <v>179</v>
      </c>
      <c r="D47" s="122"/>
      <c r="E47" s="123">
        <v>46296</v>
      </c>
    </row>
    <row r="48" spans="1:5" x14ac:dyDescent="0.3">
      <c r="A48" s="126"/>
      <c r="B48" s="121" t="s">
        <v>102</v>
      </c>
      <c r="C48" s="122" t="s">
        <v>179</v>
      </c>
      <c r="D48" s="122"/>
      <c r="E48" s="123">
        <v>46296</v>
      </c>
    </row>
    <row r="49" spans="1:5" x14ac:dyDescent="0.3">
      <c r="A49" s="124"/>
      <c r="B49" s="121" t="s">
        <v>99</v>
      </c>
      <c r="C49" s="122" t="s">
        <v>179</v>
      </c>
      <c r="D49" s="122"/>
      <c r="E49" s="123">
        <v>46296</v>
      </c>
    </row>
    <row r="50" spans="1:5" x14ac:dyDescent="0.3">
      <c r="A50" s="124"/>
      <c r="B50" s="121" t="s">
        <v>217</v>
      </c>
      <c r="C50" s="122" t="s">
        <v>179</v>
      </c>
      <c r="D50" s="122"/>
      <c r="E50" s="123">
        <v>46296</v>
      </c>
    </row>
    <row r="51" spans="1:5" x14ac:dyDescent="0.3">
      <c r="A51" s="124"/>
      <c r="B51" s="121" t="s">
        <v>218</v>
      </c>
      <c r="C51" s="122" t="s">
        <v>179</v>
      </c>
      <c r="D51" s="122"/>
      <c r="E51" s="123">
        <v>46296</v>
      </c>
    </row>
    <row r="52" spans="1:5" x14ac:dyDescent="0.3">
      <c r="A52" s="120" t="s">
        <v>177</v>
      </c>
      <c r="B52" s="121" t="s">
        <v>219</v>
      </c>
      <c r="C52" s="122" t="s">
        <v>179</v>
      </c>
      <c r="D52" s="122"/>
      <c r="E52" s="123">
        <v>46296</v>
      </c>
    </row>
    <row r="53" spans="1:5" x14ac:dyDescent="0.3">
      <c r="A53" s="124"/>
      <c r="B53" s="121" t="s">
        <v>220</v>
      </c>
      <c r="C53" s="122" t="s">
        <v>179</v>
      </c>
      <c r="D53" s="122"/>
      <c r="E53" s="123">
        <v>46296</v>
      </c>
    </row>
    <row r="54" spans="1:5" x14ac:dyDescent="0.3">
      <c r="A54" s="124"/>
      <c r="B54" s="121" t="s">
        <v>221</v>
      </c>
      <c r="C54" s="122" t="s">
        <v>179</v>
      </c>
      <c r="D54" s="122"/>
      <c r="E54" s="123">
        <v>46296</v>
      </c>
    </row>
    <row r="55" spans="1:5" x14ac:dyDescent="0.3">
      <c r="A55" s="124"/>
      <c r="B55" s="121" t="s">
        <v>115</v>
      </c>
      <c r="C55" s="122" t="s">
        <v>179</v>
      </c>
      <c r="D55" s="122"/>
      <c r="E55" s="123">
        <v>46296</v>
      </c>
    </row>
    <row r="56" spans="1:5" x14ac:dyDescent="0.3">
      <c r="A56" s="126"/>
      <c r="B56" s="121" t="s">
        <v>222</v>
      </c>
      <c r="C56" s="122" t="s">
        <v>179</v>
      </c>
      <c r="D56" s="122"/>
      <c r="E56" s="123">
        <v>46296</v>
      </c>
    </row>
    <row r="57" spans="1:5" x14ac:dyDescent="0.3">
      <c r="A57" s="126"/>
      <c r="B57" s="121" t="s">
        <v>223</v>
      </c>
      <c r="C57" s="122" t="s">
        <v>179</v>
      </c>
      <c r="D57" s="122"/>
      <c r="E57" s="123">
        <v>46296</v>
      </c>
    </row>
    <row r="58" spans="1:5" x14ac:dyDescent="0.3">
      <c r="A58" s="124"/>
      <c r="B58" s="121" t="s">
        <v>224</v>
      </c>
      <c r="C58" s="122" t="s">
        <v>179</v>
      </c>
      <c r="D58" s="122"/>
      <c r="E58" s="123">
        <v>46296</v>
      </c>
    </row>
    <row r="59" spans="1:5" x14ac:dyDescent="0.3">
      <c r="A59" s="124"/>
      <c r="B59" s="121" t="s">
        <v>98</v>
      </c>
      <c r="C59" s="122" t="s">
        <v>179</v>
      </c>
      <c r="D59" s="122"/>
      <c r="E59" s="123">
        <v>46296</v>
      </c>
    </row>
    <row r="60" spans="1:5" x14ac:dyDescent="0.3">
      <c r="A60" s="126"/>
      <c r="B60" s="121" t="s">
        <v>225</v>
      </c>
      <c r="C60" s="122"/>
      <c r="D60" s="122" t="s">
        <v>179</v>
      </c>
      <c r="E60" s="123">
        <v>46296</v>
      </c>
    </row>
    <row r="61" spans="1:5" x14ac:dyDescent="0.3">
      <c r="A61" s="124"/>
      <c r="B61" s="121" t="s">
        <v>226</v>
      </c>
      <c r="C61" s="122" t="s">
        <v>179</v>
      </c>
      <c r="D61" s="122"/>
      <c r="E61" s="123">
        <v>46296</v>
      </c>
    </row>
    <row r="62" spans="1:5" x14ac:dyDescent="0.3">
      <c r="A62" s="124"/>
      <c r="B62" s="121" t="s">
        <v>114</v>
      </c>
      <c r="C62" s="122" t="s">
        <v>179</v>
      </c>
      <c r="D62" s="122"/>
      <c r="E62" s="123">
        <v>46296</v>
      </c>
    </row>
    <row r="63" spans="1:5" x14ac:dyDescent="0.3">
      <c r="A63" s="124"/>
      <c r="B63" s="121" t="s">
        <v>227</v>
      </c>
      <c r="C63" s="122" t="s">
        <v>179</v>
      </c>
      <c r="D63" s="122"/>
      <c r="E63" s="123">
        <v>46296</v>
      </c>
    </row>
    <row r="64" spans="1:5" x14ac:dyDescent="0.3">
      <c r="A64" s="124"/>
      <c r="B64" s="121" t="s">
        <v>228</v>
      </c>
      <c r="C64" s="122" t="s">
        <v>179</v>
      </c>
      <c r="D64" s="122"/>
      <c r="E64" s="123">
        <v>46296</v>
      </c>
    </row>
    <row r="65" spans="1:5" x14ac:dyDescent="0.3">
      <c r="A65" s="120" t="s">
        <v>177</v>
      </c>
      <c r="B65" s="121" t="s">
        <v>109</v>
      </c>
      <c r="C65" s="122" t="s">
        <v>179</v>
      </c>
      <c r="D65" s="122"/>
      <c r="E65" s="123">
        <v>46296</v>
      </c>
    </row>
    <row r="66" spans="1:5" x14ac:dyDescent="0.3">
      <c r="A66" s="126"/>
      <c r="B66" s="121" t="s">
        <v>110</v>
      </c>
      <c r="C66" s="122" t="s">
        <v>179</v>
      </c>
      <c r="D66" s="122"/>
      <c r="E66" s="123">
        <v>46296</v>
      </c>
    </row>
    <row r="67" spans="1:5" x14ac:dyDescent="0.3">
      <c r="A67" s="126"/>
      <c r="B67" s="121" t="s">
        <v>111</v>
      </c>
      <c r="C67" s="122" t="s">
        <v>179</v>
      </c>
      <c r="D67" s="122"/>
      <c r="E67" s="123">
        <v>46296</v>
      </c>
    </row>
    <row r="68" spans="1:5" ht="15.75" customHeight="1" x14ac:dyDescent="0.3">
      <c r="A68" s="126"/>
      <c r="B68" s="121" t="s">
        <v>229</v>
      </c>
      <c r="C68" s="122" t="s">
        <v>179</v>
      </c>
      <c r="D68" s="122"/>
      <c r="E68" s="123">
        <v>46296</v>
      </c>
    </row>
    <row r="69" spans="1:5" ht="15.75" customHeight="1" x14ac:dyDescent="0.3">
      <c r="A69" s="124"/>
      <c r="B69" s="121" t="s">
        <v>230</v>
      </c>
      <c r="C69" s="122" t="s">
        <v>179</v>
      </c>
      <c r="D69" s="122"/>
      <c r="E69" s="123">
        <v>46296</v>
      </c>
    </row>
    <row r="70" spans="1:5" ht="15.75" customHeight="1" x14ac:dyDescent="0.3">
      <c r="A70" s="120" t="s">
        <v>177</v>
      </c>
      <c r="B70" s="121" t="s">
        <v>231</v>
      </c>
      <c r="C70" s="122" t="s">
        <v>179</v>
      </c>
      <c r="D70" s="122"/>
      <c r="E70" s="123">
        <v>46296</v>
      </c>
    </row>
    <row r="71" spans="1:5" ht="15.75" customHeight="1" x14ac:dyDescent="0.3">
      <c r="A71" s="124"/>
      <c r="B71" s="127" t="s">
        <v>232</v>
      </c>
      <c r="C71" s="128" t="s">
        <v>77</v>
      </c>
      <c r="D71" s="128" t="s">
        <v>77</v>
      </c>
      <c r="E71" s="123">
        <v>46296</v>
      </c>
    </row>
    <row r="72" spans="1:5" ht="15.75" customHeight="1" x14ac:dyDescent="0.3">
      <c r="A72" s="124"/>
      <c r="B72" s="127" t="s">
        <v>233</v>
      </c>
      <c r="C72" s="128" t="s">
        <v>77</v>
      </c>
      <c r="D72" s="128" t="s">
        <v>77</v>
      </c>
      <c r="E72" s="123">
        <v>46296</v>
      </c>
    </row>
    <row r="73" spans="1:5" ht="15.75" customHeight="1" x14ac:dyDescent="0.3">
      <c r="A73" s="120" t="s">
        <v>177</v>
      </c>
      <c r="B73" s="121" t="s">
        <v>234</v>
      </c>
      <c r="C73" s="122" t="s">
        <v>179</v>
      </c>
      <c r="D73" s="122"/>
      <c r="E73" s="123">
        <v>46296</v>
      </c>
    </row>
    <row r="74" spans="1:5" ht="15.75" customHeight="1" x14ac:dyDescent="0.3">
      <c r="A74" s="124"/>
      <c r="B74" s="121" t="s">
        <v>235</v>
      </c>
      <c r="C74" s="122" t="s">
        <v>179</v>
      </c>
      <c r="D74" s="122"/>
      <c r="E74" s="123">
        <v>46296</v>
      </c>
    </row>
    <row r="75" spans="1:5" ht="15.75" customHeight="1" x14ac:dyDescent="0.3">
      <c r="A75" s="126"/>
      <c r="B75" s="121" t="s">
        <v>103</v>
      </c>
      <c r="C75" s="122" t="s">
        <v>179</v>
      </c>
      <c r="D75" s="122"/>
      <c r="E75" s="123">
        <v>46296</v>
      </c>
    </row>
    <row r="76" spans="1:5" ht="15.75" customHeight="1" x14ac:dyDescent="0.3">
      <c r="A76" s="124"/>
      <c r="B76" s="121" t="s">
        <v>236</v>
      </c>
      <c r="C76" s="122" t="s">
        <v>179</v>
      </c>
      <c r="D76" s="122"/>
      <c r="E76" s="123">
        <v>46296</v>
      </c>
    </row>
    <row r="77" spans="1:5" ht="15.75" customHeight="1" x14ac:dyDescent="0.3">
      <c r="A77" s="126"/>
      <c r="B77" s="121" t="s">
        <v>237</v>
      </c>
      <c r="C77" s="122" t="s">
        <v>179</v>
      </c>
      <c r="D77" s="122"/>
      <c r="E77" s="123">
        <v>46296</v>
      </c>
    </row>
    <row r="78" spans="1:5" ht="15.75" customHeight="1" x14ac:dyDescent="0.3">
      <c r="A78" s="126"/>
      <c r="B78" s="121" t="s">
        <v>238</v>
      </c>
      <c r="C78" s="122" t="s">
        <v>179</v>
      </c>
      <c r="D78" s="122"/>
      <c r="E78" s="123">
        <v>46296</v>
      </c>
    </row>
    <row r="79" spans="1:5" ht="15.75" customHeight="1" x14ac:dyDescent="0.3">
      <c r="A79" s="120" t="s">
        <v>177</v>
      </c>
      <c r="B79" s="121" t="s">
        <v>112</v>
      </c>
      <c r="C79" s="122" t="s">
        <v>179</v>
      </c>
      <c r="D79" s="122"/>
      <c r="E79" s="123">
        <v>46296</v>
      </c>
    </row>
    <row r="80" spans="1:5" ht="15.75" customHeight="1" x14ac:dyDescent="0.3">
      <c r="A80" s="124"/>
      <c r="B80" s="121" t="s">
        <v>239</v>
      </c>
      <c r="C80" s="122" t="s">
        <v>179</v>
      </c>
      <c r="D80" s="122"/>
      <c r="E80" s="123">
        <v>46296</v>
      </c>
    </row>
    <row r="81" spans="1:5" ht="15.75" customHeight="1" x14ac:dyDescent="0.3">
      <c r="A81" s="120" t="s">
        <v>177</v>
      </c>
      <c r="B81" s="127" t="s">
        <v>240</v>
      </c>
      <c r="C81" s="128" t="s">
        <v>77</v>
      </c>
      <c r="D81" s="128" t="s">
        <v>77</v>
      </c>
      <c r="E81" s="123">
        <v>46296</v>
      </c>
    </row>
    <row r="82" spans="1:5" ht="15.75" customHeight="1" x14ac:dyDescent="0.3">
      <c r="A82" s="120" t="s">
        <v>177</v>
      </c>
      <c r="B82" s="121" t="s">
        <v>241</v>
      </c>
      <c r="C82" s="122" t="s">
        <v>179</v>
      </c>
      <c r="D82" s="122"/>
      <c r="E82" s="123">
        <v>46296</v>
      </c>
    </row>
    <row r="83" spans="1:5" ht="15.75" customHeight="1" x14ac:dyDescent="0.3">
      <c r="A83" s="126"/>
      <c r="B83" s="121" t="s">
        <v>242</v>
      </c>
      <c r="C83" s="122" t="s">
        <v>179</v>
      </c>
      <c r="D83" s="122"/>
      <c r="E83" s="123">
        <v>46296</v>
      </c>
    </row>
    <row r="84" spans="1:5" ht="15.75" customHeight="1" x14ac:dyDescent="0.3">
      <c r="A84" s="126"/>
      <c r="B84" s="121" t="s">
        <v>243</v>
      </c>
      <c r="C84" s="122" t="s">
        <v>179</v>
      </c>
      <c r="D84" s="122"/>
      <c r="E84" s="123">
        <v>46296</v>
      </c>
    </row>
    <row r="85" spans="1:5" ht="15.75" customHeight="1" x14ac:dyDescent="0.3">
      <c r="A85" s="120" t="s">
        <v>177</v>
      </c>
      <c r="B85" s="121" t="s">
        <v>244</v>
      </c>
      <c r="C85" s="122" t="s">
        <v>179</v>
      </c>
      <c r="D85" s="122"/>
      <c r="E85" s="123">
        <v>46296</v>
      </c>
    </row>
    <row r="86" spans="1:5" ht="15.75" customHeight="1" x14ac:dyDescent="0.3">
      <c r="A86" s="124"/>
      <c r="B86" s="121" t="s">
        <v>96</v>
      </c>
      <c r="C86" s="122" t="s">
        <v>179</v>
      </c>
      <c r="D86" s="122"/>
      <c r="E86" s="123">
        <v>46296</v>
      </c>
    </row>
    <row r="87" spans="1:5" ht="15.75" customHeight="1" x14ac:dyDescent="0.3">
      <c r="A87" s="124"/>
      <c r="B87" s="121" t="s">
        <v>245</v>
      </c>
      <c r="C87" s="122" t="s">
        <v>179</v>
      </c>
      <c r="D87" s="122"/>
      <c r="E87" s="123">
        <v>46296</v>
      </c>
    </row>
    <row r="88" spans="1:5" ht="15.75" customHeight="1" x14ac:dyDescent="0.3">
      <c r="A88" s="120" t="s">
        <v>177</v>
      </c>
      <c r="B88" s="121" t="s">
        <v>246</v>
      </c>
      <c r="C88" s="122" t="s">
        <v>179</v>
      </c>
      <c r="D88" s="122"/>
      <c r="E88" s="123">
        <v>46296</v>
      </c>
    </row>
    <row r="89" spans="1:5" ht="15.75" customHeight="1" x14ac:dyDescent="0.3">
      <c r="A89" s="124"/>
      <c r="B89" s="121" t="s">
        <v>247</v>
      </c>
      <c r="C89" s="122" t="s">
        <v>179</v>
      </c>
      <c r="D89" s="122"/>
      <c r="E89" s="123">
        <v>46296</v>
      </c>
    </row>
    <row r="90" spans="1:5" ht="15.75" customHeight="1" x14ac:dyDescent="0.3">
      <c r="A90" s="120" t="s">
        <v>177</v>
      </c>
      <c r="B90" s="121" t="s">
        <v>248</v>
      </c>
      <c r="C90" s="122" t="s">
        <v>179</v>
      </c>
      <c r="D90" s="122"/>
      <c r="E90" s="123">
        <v>46296</v>
      </c>
    </row>
    <row r="91" spans="1:5" ht="15.75" customHeight="1" x14ac:dyDescent="0.3">
      <c r="A91" s="124"/>
      <c r="B91" s="121" t="s">
        <v>249</v>
      </c>
      <c r="C91" s="122" t="s">
        <v>179</v>
      </c>
      <c r="D91" s="122"/>
      <c r="E91" s="123">
        <v>46296</v>
      </c>
    </row>
    <row r="92" spans="1:5" ht="15.75" customHeight="1" x14ac:dyDescent="0.3">
      <c r="A92" s="124"/>
      <c r="B92" s="121" t="s">
        <v>117</v>
      </c>
      <c r="C92" s="122"/>
      <c r="D92" s="122" t="s">
        <v>179</v>
      </c>
      <c r="E92" s="123">
        <v>46296</v>
      </c>
    </row>
    <row r="93" spans="1:5" ht="15.75" customHeight="1" x14ac:dyDescent="0.3">
      <c r="A93" s="124"/>
      <c r="B93" s="121" t="s">
        <v>250</v>
      </c>
      <c r="C93" s="122" t="s">
        <v>179</v>
      </c>
      <c r="D93" s="122"/>
      <c r="E93" s="123">
        <v>46296</v>
      </c>
    </row>
    <row r="94" spans="1:5" ht="15.75" customHeight="1" x14ac:dyDescent="0.3">
      <c r="A94" s="124"/>
      <c r="B94" s="121" t="s">
        <v>251</v>
      </c>
      <c r="C94" s="122" t="s">
        <v>179</v>
      </c>
      <c r="D94" s="122"/>
      <c r="E94" s="123">
        <v>46296</v>
      </c>
    </row>
    <row r="95" spans="1:5" ht="15.75" customHeight="1" x14ac:dyDescent="0.3">
      <c r="A95" s="124"/>
      <c r="B95" s="121" t="s">
        <v>97</v>
      </c>
      <c r="C95" s="122" t="s">
        <v>179</v>
      </c>
      <c r="D95" s="122"/>
      <c r="E95" s="123">
        <v>46296</v>
      </c>
    </row>
    <row r="96" spans="1:5" ht="15.75" customHeight="1" x14ac:dyDescent="0.3">
      <c r="A96" s="124"/>
      <c r="B96" s="121" t="s">
        <v>252</v>
      </c>
      <c r="C96" s="122" t="s">
        <v>179</v>
      </c>
      <c r="D96" s="122"/>
      <c r="E96" s="123">
        <v>46296</v>
      </c>
    </row>
    <row r="97" spans="1:5" ht="15.75" customHeight="1" x14ac:dyDescent="0.3">
      <c r="A97" s="120" t="s">
        <v>177</v>
      </c>
      <c r="B97" s="121" t="s">
        <v>113</v>
      </c>
      <c r="C97" s="122" t="s">
        <v>179</v>
      </c>
      <c r="D97" s="122"/>
      <c r="E97" s="123">
        <v>46296</v>
      </c>
    </row>
    <row r="98" spans="1:5" ht="15.75" customHeight="1" x14ac:dyDescent="0.3">
      <c r="A98" s="124"/>
      <c r="B98" s="121" t="s">
        <v>253</v>
      </c>
      <c r="C98" s="122" t="s">
        <v>179</v>
      </c>
      <c r="D98" s="122"/>
      <c r="E98" s="123">
        <v>46296</v>
      </c>
    </row>
    <row r="99" spans="1:5" ht="15.75" customHeight="1" x14ac:dyDescent="0.3">
      <c r="A99" s="124"/>
      <c r="B99" s="121" t="s">
        <v>254</v>
      </c>
      <c r="C99" s="122"/>
      <c r="D99" s="122" t="s">
        <v>179</v>
      </c>
      <c r="E99" s="123">
        <v>46296</v>
      </c>
    </row>
    <row r="100" spans="1:5" ht="15.75" customHeight="1" x14ac:dyDescent="0.3">
      <c r="A100" s="124"/>
      <c r="B100" s="121" t="s">
        <v>255</v>
      </c>
      <c r="C100" s="122"/>
      <c r="D100" s="122" t="s">
        <v>179</v>
      </c>
      <c r="E100" s="123">
        <v>46296</v>
      </c>
    </row>
    <row r="101" spans="1:5" ht="15.75" customHeight="1" x14ac:dyDescent="0.3">
      <c r="A101" s="120" t="s">
        <v>177</v>
      </c>
      <c r="B101" s="127" t="s">
        <v>256</v>
      </c>
      <c r="C101" s="128" t="s">
        <v>77</v>
      </c>
      <c r="D101" s="128" t="s">
        <v>77</v>
      </c>
      <c r="E101" s="123">
        <v>46296</v>
      </c>
    </row>
    <row r="102" spans="1:5" ht="15.75" customHeight="1" x14ac:dyDescent="0.3">
      <c r="A102" s="126"/>
      <c r="B102" s="121" t="s">
        <v>257</v>
      </c>
      <c r="C102" s="122" t="s">
        <v>179</v>
      </c>
      <c r="D102" s="122"/>
      <c r="E102" s="123">
        <v>46296</v>
      </c>
    </row>
    <row r="103" spans="1:5" ht="15.75" customHeight="1" x14ac:dyDescent="0.3">
      <c r="A103" s="124"/>
      <c r="B103" s="121" t="s">
        <v>258</v>
      </c>
      <c r="C103" s="122" t="s">
        <v>179</v>
      </c>
      <c r="D103" s="122"/>
      <c r="E103" s="123">
        <v>46296</v>
      </c>
    </row>
    <row r="104" spans="1:5" ht="15.75" customHeight="1" x14ac:dyDescent="0.3">
      <c r="A104" s="126"/>
      <c r="B104" s="121" t="s">
        <v>259</v>
      </c>
      <c r="C104" s="122" t="s">
        <v>179</v>
      </c>
      <c r="D104" s="122"/>
      <c r="E104" s="123">
        <v>46296</v>
      </c>
    </row>
    <row r="105" spans="1:5" ht="15.75" customHeight="1" x14ac:dyDescent="0.3">
      <c r="A105" s="124"/>
      <c r="B105" s="121" t="s">
        <v>260</v>
      </c>
      <c r="C105" s="122" t="s">
        <v>179</v>
      </c>
      <c r="D105" s="122"/>
      <c r="E105" s="123">
        <v>46296</v>
      </c>
    </row>
    <row r="106" spans="1:5" ht="15.75" customHeight="1" x14ac:dyDescent="0.3">
      <c r="A106" s="124"/>
      <c r="B106" s="121" t="s">
        <v>261</v>
      </c>
      <c r="C106" s="122" t="s">
        <v>179</v>
      </c>
      <c r="D106" s="122"/>
      <c r="E106" s="123">
        <v>46296</v>
      </c>
    </row>
    <row r="107" spans="1:5" ht="15.75" customHeight="1" x14ac:dyDescent="0.3">
      <c r="A107" s="124"/>
      <c r="B107" s="121" t="s">
        <v>262</v>
      </c>
      <c r="C107" s="122" t="s">
        <v>179</v>
      </c>
      <c r="D107" s="122"/>
      <c r="E107" s="123">
        <v>46296</v>
      </c>
    </row>
    <row r="108" spans="1:5" ht="15.75" customHeight="1" x14ac:dyDescent="0.3">
      <c r="A108" s="120" t="s">
        <v>177</v>
      </c>
      <c r="B108" s="121" t="s">
        <v>263</v>
      </c>
      <c r="C108" s="122" t="s">
        <v>179</v>
      </c>
      <c r="D108" s="122"/>
      <c r="E108" s="123">
        <v>46296</v>
      </c>
    </row>
    <row r="109" spans="1:5" ht="15.75" customHeight="1" x14ac:dyDescent="0.3">
      <c r="A109" s="124"/>
      <c r="B109" s="121" t="s">
        <v>264</v>
      </c>
      <c r="C109" s="122" t="s">
        <v>179</v>
      </c>
      <c r="D109" s="122"/>
      <c r="E109" s="123">
        <v>46296</v>
      </c>
    </row>
    <row r="110" spans="1:5" ht="15.75" customHeight="1" x14ac:dyDescent="0.3">
      <c r="A110" s="124"/>
      <c r="B110" s="121" t="s">
        <v>265</v>
      </c>
      <c r="C110" s="122" t="s">
        <v>179</v>
      </c>
      <c r="D110" s="122"/>
      <c r="E110" s="123">
        <v>46296</v>
      </c>
    </row>
    <row r="111" spans="1:5" ht="15.75" customHeight="1" x14ac:dyDescent="0.3">
      <c r="A111" s="124"/>
      <c r="B111" s="121" t="s">
        <v>266</v>
      </c>
      <c r="C111" s="122" t="s">
        <v>179</v>
      </c>
      <c r="D111" s="122"/>
      <c r="E111" s="123">
        <v>46296</v>
      </c>
    </row>
    <row r="112" spans="1:5" ht="15.75" customHeight="1" x14ac:dyDescent="0.3">
      <c r="A112" s="127"/>
      <c r="B112" s="121" t="s">
        <v>267</v>
      </c>
      <c r="C112" s="122" t="s">
        <v>179</v>
      </c>
      <c r="D112" s="122"/>
      <c r="E112" s="123">
        <v>46296</v>
      </c>
    </row>
    <row r="113" spans="1:5" ht="15.75" customHeight="1" x14ac:dyDescent="0.3">
      <c r="A113" s="126"/>
      <c r="B113" s="121" t="s">
        <v>268</v>
      </c>
      <c r="C113" s="122" t="s">
        <v>179</v>
      </c>
      <c r="D113" s="122"/>
      <c r="E113" s="123">
        <v>46296</v>
      </c>
    </row>
    <row r="114" spans="1:5" ht="15.75" customHeight="1" x14ac:dyDescent="0.3">
      <c r="A114" s="120" t="s">
        <v>177</v>
      </c>
      <c r="B114" s="121" t="s">
        <v>104</v>
      </c>
      <c r="C114" s="122" t="s">
        <v>179</v>
      </c>
      <c r="D114" s="122"/>
      <c r="E114" s="123">
        <v>46296</v>
      </c>
    </row>
    <row r="115" spans="1:5" ht="15.75" customHeight="1" x14ac:dyDescent="0.3"/>
    <row r="116" spans="1:5" ht="15.75" customHeight="1" x14ac:dyDescent="0.3"/>
    <row r="117" spans="1:5" ht="15.75" customHeight="1" x14ac:dyDescent="0.3"/>
    <row r="118" spans="1:5" ht="15.75" customHeight="1" x14ac:dyDescent="0.3"/>
    <row r="119" spans="1:5" ht="15.75" customHeight="1" x14ac:dyDescent="0.3"/>
    <row r="120" spans="1:5" ht="15.75" customHeight="1" x14ac:dyDescent="0.3"/>
    <row r="121" spans="1:5" ht="15.75" customHeight="1" x14ac:dyDescent="0.3"/>
    <row r="122" spans="1:5" ht="15.75" customHeight="1" x14ac:dyDescent="0.3"/>
    <row r="123" spans="1:5" ht="15.75" customHeight="1" x14ac:dyDescent="0.3"/>
    <row r="124" spans="1:5" ht="15.75" customHeight="1" x14ac:dyDescent="0.3"/>
    <row r="125" spans="1:5" ht="15.75" customHeight="1" x14ac:dyDescent="0.3"/>
    <row r="126" spans="1:5" ht="15.75" customHeight="1" x14ac:dyDescent="0.3"/>
    <row r="127" spans="1:5" ht="15.75" customHeight="1" x14ac:dyDescent="0.3"/>
    <row r="128" spans="1:5"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sheetData>
  <autoFilter ref="A3:E107" xr:uid="{00000000-0009-0000-0000-000006000000}"/>
  <mergeCells count="1">
    <mergeCell ref="A2:E2"/>
  </mergeCells>
  <pageMargins left="0.7" right="0.7" top="0.78749999999999998" bottom="0.78749999999999998"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21</vt:i4>
      </vt:variant>
    </vt:vector>
  </HeadingPairs>
  <TitlesOfParts>
    <vt:vector size="26" baseType="lpstr">
      <vt:lpstr>EBS Angebotsrechner</vt:lpstr>
      <vt:lpstr>EBS Preisübersicht</vt:lpstr>
      <vt:lpstr>Preismatrix</vt:lpstr>
      <vt:lpstr>Konditionen</vt:lpstr>
      <vt:lpstr>Verlage</vt:lpstr>
      <vt:lpstr>BeckGroessen</vt:lpstr>
      <vt:lpstr>BeckPakete</vt:lpstr>
      <vt:lpstr>Bezugsjahr</vt:lpstr>
      <vt:lpstr>'EBS Angebotsrechner'!Druckbereich</vt:lpstr>
      <vt:lpstr>Faktortabelle</vt:lpstr>
      <vt:lpstr>Folgerabatt_CHB</vt:lpstr>
      <vt:lpstr>Groessenfaktoren</vt:lpstr>
      <vt:lpstr>Halbwert_Alter</vt:lpstr>
      <vt:lpstr>Kappung_Auflagen</vt:lpstr>
      <vt:lpstr>Kombirabatt_Gesamt</vt:lpstr>
      <vt:lpstr>Kombirabatt_LSW</vt:lpstr>
      <vt:lpstr>NomosGroessen</vt:lpstr>
      <vt:lpstr>NomosPakete</vt:lpstr>
      <vt:lpstr>NomosTypen</vt:lpstr>
      <vt:lpstr>Preisvarianten</vt:lpstr>
      <vt:lpstr>Restwert</vt:lpstr>
      <vt:lpstr>Satz_Gesamt</vt:lpstr>
      <vt:lpstr>Satz_Jura</vt:lpstr>
      <vt:lpstr>Satz_SoWi</vt:lpstr>
      <vt:lpstr>Steilheit</vt:lpstr>
      <vt:lpstr>Typfaktoren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Riexinger, Melanie</dc:creator>
  <cp:keywords/>
  <dc:description/>
  <cp:lastModifiedBy>Stefan Janz</cp:lastModifiedBy>
  <cp:revision>0</cp:revision>
  <dcterms:created xsi:type="dcterms:W3CDTF">2026-10-02T10:12:49Z</dcterms:created>
  <dcterms:modified xsi:type="dcterms:W3CDTF">2026-10-23T15:57:14Z</dcterms:modified>
  <cp:category/>
  <cp:contentStatus/>
</cp:coreProperties>
</file>