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Gewerbe\digento\digento_Website\digento ordner\digento\download\"/>
    </mc:Choice>
  </mc:AlternateContent>
  <xr:revisionPtr revIDLastSave="0" documentId="8_{E6480C1C-6AD9-4313-90A6-D3684619B40E}" xr6:coauthVersionLast="47" xr6:coauthVersionMax="47" xr10:uidLastSave="{00000000-0000-0000-0000-000000000000}"/>
  <bookViews>
    <workbookView xWindow="-108" yWindow="-108" windowWidth="30936" windowHeight="16896" tabRatio="500" xr2:uid="{00000000-000D-0000-FFFF-FFFF00000000}"/>
  </bookViews>
  <sheets>
    <sheet name="Backlistangebot 2027" sheetId="1" r:id="rId1"/>
    <sheet name="Kundenbestand" sheetId="2" r:id="rId2"/>
    <sheet name="Titelliste" sheetId="3" r:id="rId3"/>
    <sheet name="Parameter" sheetId="4" r:id="rId4"/>
  </sheets>
  <definedNames>
    <definedName name="_xlnm._FilterDatabase" localSheetId="2" hidden="1">Titelliste!$A$1:$V$1218</definedName>
    <definedName name="Fachpakete">Parameter!$B$26:$B$30</definedName>
    <definedName name="Groessen">Parameter!$B$21:$B$23</definedName>
    <definedName name="Groessenfaktoren">Parameter!$C$21:$C$23</definedName>
    <definedName name="Klasse_ab">Parameter!$C$5:$C$8</definedName>
    <definedName name="Klasse_Name">Parameter!$E$5:$E$8</definedName>
    <definedName name="Klasse_Rabatt">Parameter!$D$5:$D$8</definedName>
    <definedName name="Rabatt_Fach">Parameter!$C$12</definedName>
    <definedName name="Rabatt_Gesamt">Parameter!$C$13</definedName>
    <definedName name="Typen">Parameter!$B$18:$B$20</definedName>
    <definedName name="Typfaktoren">Parameter!$C$18:$C$20</definedName>
    <definedName name="USt">Parameter!$C$14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" i="1" l="1"/>
  <c r="K1218" i="3" l="1"/>
  <c r="P1218" i="3" s="1"/>
  <c r="H1218" i="3"/>
  <c r="R1218" i="3" s="1"/>
  <c r="K1217" i="3"/>
  <c r="P1217" i="3" s="1"/>
  <c r="H1217" i="3"/>
  <c r="Q1217" i="3" s="1"/>
  <c r="K1216" i="3"/>
  <c r="P1216" i="3" s="1"/>
  <c r="H1216" i="3"/>
  <c r="R1216" i="3" s="1"/>
  <c r="K1215" i="3"/>
  <c r="P1215" i="3" s="1"/>
  <c r="H1215" i="3"/>
  <c r="R1215" i="3" s="1"/>
  <c r="K1214" i="3"/>
  <c r="P1214" i="3" s="1"/>
  <c r="H1214" i="3"/>
  <c r="R1214" i="3" s="1"/>
  <c r="K1213" i="3"/>
  <c r="P1213" i="3" s="1"/>
  <c r="H1213" i="3"/>
  <c r="R1213" i="3" s="1"/>
  <c r="K1212" i="3"/>
  <c r="P1212" i="3" s="1"/>
  <c r="H1212" i="3"/>
  <c r="R1212" i="3" s="1"/>
  <c r="K1211" i="3"/>
  <c r="P1211" i="3" s="1"/>
  <c r="H1211" i="3"/>
  <c r="R1211" i="3" s="1"/>
  <c r="K1210" i="3"/>
  <c r="P1210" i="3" s="1"/>
  <c r="H1210" i="3"/>
  <c r="R1210" i="3" s="1"/>
  <c r="K1209" i="3"/>
  <c r="P1209" i="3" s="1"/>
  <c r="H1209" i="3"/>
  <c r="K1208" i="3"/>
  <c r="P1208" i="3" s="1"/>
  <c r="H1208" i="3"/>
  <c r="R1208" i="3" s="1"/>
  <c r="K1207" i="3"/>
  <c r="P1207" i="3" s="1"/>
  <c r="H1207" i="3"/>
  <c r="R1207" i="3" s="1"/>
  <c r="K1206" i="3"/>
  <c r="P1206" i="3" s="1"/>
  <c r="H1206" i="3"/>
  <c r="R1206" i="3" s="1"/>
  <c r="K1205" i="3"/>
  <c r="P1205" i="3" s="1"/>
  <c r="H1205" i="3"/>
  <c r="R1205" i="3" s="1"/>
  <c r="K1204" i="3"/>
  <c r="P1204" i="3" s="1"/>
  <c r="H1204" i="3"/>
  <c r="R1204" i="3" s="1"/>
  <c r="K1203" i="3"/>
  <c r="P1203" i="3" s="1"/>
  <c r="H1203" i="3"/>
  <c r="Q1203" i="3" s="1"/>
  <c r="K1202" i="3"/>
  <c r="P1202" i="3" s="1"/>
  <c r="H1202" i="3"/>
  <c r="R1202" i="3" s="1"/>
  <c r="K1201" i="3"/>
  <c r="P1201" i="3" s="1"/>
  <c r="H1201" i="3"/>
  <c r="K1200" i="3"/>
  <c r="P1200" i="3" s="1"/>
  <c r="H1200" i="3"/>
  <c r="R1200" i="3" s="1"/>
  <c r="K1199" i="3"/>
  <c r="P1199" i="3" s="1"/>
  <c r="H1199" i="3"/>
  <c r="R1199" i="3" s="1"/>
  <c r="K1198" i="3"/>
  <c r="P1198" i="3" s="1"/>
  <c r="H1198" i="3"/>
  <c r="R1198" i="3" s="1"/>
  <c r="K1197" i="3"/>
  <c r="P1197" i="3" s="1"/>
  <c r="H1197" i="3"/>
  <c r="R1197" i="3" s="1"/>
  <c r="K1196" i="3"/>
  <c r="P1196" i="3" s="1"/>
  <c r="H1196" i="3"/>
  <c r="R1196" i="3" s="1"/>
  <c r="K1195" i="3"/>
  <c r="P1195" i="3" s="1"/>
  <c r="H1195" i="3"/>
  <c r="R1195" i="3" s="1"/>
  <c r="K1194" i="3"/>
  <c r="P1194" i="3" s="1"/>
  <c r="H1194" i="3"/>
  <c r="Q1194" i="3" s="1"/>
  <c r="K1193" i="3"/>
  <c r="P1193" i="3" s="1"/>
  <c r="H1193" i="3"/>
  <c r="R1193" i="3" s="1"/>
  <c r="K1192" i="3"/>
  <c r="P1192" i="3" s="1"/>
  <c r="H1192" i="3"/>
  <c r="R1192" i="3" s="1"/>
  <c r="K1191" i="3"/>
  <c r="P1191" i="3" s="1"/>
  <c r="H1191" i="3"/>
  <c r="R1191" i="3" s="1"/>
  <c r="K1190" i="3"/>
  <c r="P1190" i="3" s="1"/>
  <c r="H1190" i="3"/>
  <c r="R1190" i="3" s="1"/>
  <c r="K1189" i="3"/>
  <c r="P1189" i="3" s="1"/>
  <c r="H1189" i="3"/>
  <c r="R1189" i="3" s="1"/>
  <c r="K1188" i="3"/>
  <c r="P1188" i="3" s="1"/>
  <c r="H1188" i="3"/>
  <c r="Q1188" i="3" s="1"/>
  <c r="K1187" i="3"/>
  <c r="P1187" i="3" s="1"/>
  <c r="H1187" i="3"/>
  <c r="K1186" i="3"/>
  <c r="P1186" i="3" s="1"/>
  <c r="H1186" i="3"/>
  <c r="R1186" i="3" s="1"/>
  <c r="K1185" i="3"/>
  <c r="P1185" i="3" s="1"/>
  <c r="H1185" i="3"/>
  <c r="K1184" i="3"/>
  <c r="P1184" i="3" s="1"/>
  <c r="H1184" i="3"/>
  <c r="Q1184" i="3" s="1"/>
  <c r="K1183" i="3"/>
  <c r="P1183" i="3" s="1"/>
  <c r="H1183" i="3"/>
  <c r="R1183" i="3" s="1"/>
  <c r="K1182" i="3"/>
  <c r="P1182" i="3" s="1"/>
  <c r="H1182" i="3"/>
  <c r="Q1182" i="3" s="1"/>
  <c r="K1181" i="3"/>
  <c r="P1181" i="3" s="1"/>
  <c r="H1181" i="3"/>
  <c r="R1181" i="3" s="1"/>
  <c r="K1180" i="3"/>
  <c r="P1180" i="3" s="1"/>
  <c r="H1180" i="3"/>
  <c r="K1179" i="3"/>
  <c r="P1179" i="3" s="1"/>
  <c r="H1179" i="3"/>
  <c r="K1178" i="3"/>
  <c r="P1178" i="3" s="1"/>
  <c r="H1178" i="3"/>
  <c r="R1178" i="3" s="1"/>
  <c r="K1177" i="3"/>
  <c r="P1177" i="3" s="1"/>
  <c r="H1177" i="3"/>
  <c r="R1177" i="3" s="1"/>
  <c r="K1176" i="3"/>
  <c r="P1176" i="3" s="1"/>
  <c r="H1176" i="3"/>
  <c r="R1176" i="3" s="1"/>
  <c r="K1175" i="3"/>
  <c r="P1175" i="3" s="1"/>
  <c r="H1175" i="3"/>
  <c r="R1175" i="3" s="1"/>
  <c r="K1174" i="3"/>
  <c r="P1174" i="3" s="1"/>
  <c r="H1174" i="3"/>
  <c r="R1174" i="3" s="1"/>
  <c r="K1173" i="3"/>
  <c r="P1173" i="3" s="1"/>
  <c r="H1173" i="3"/>
  <c r="R1173" i="3" s="1"/>
  <c r="K1172" i="3"/>
  <c r="P1172" i="3" s="1"/>
  <c r="H1172" i="3"/>
  <c r="R1172" i="3" s="1"/>
  <c r="P1171" i="3"/>
  <c r="K1171" i="3"/>
  <c r="H1171" i="3"/>
  <c r="Q1171" i="3" s="1"/>
  <c r="K1170" i="3"/>
  <c r="P1170" i="3" s="1"/>
  <c r="H1170" i="3"/>
  <c r="R1170" i="3" s="1"/>
  <c r="K1169" i="3"/>
  <c r="P1169" i="3" s="1"/>
  <c r="H1169" i="3"/>
  <c r="Q1169" i="3" s="1"/>
  <c r="K1168" i="3"/>
  <c r="P1168" i="3" s="1"/>
  <c r="H1168" i="3"/>
  <c r="Q1168" i="3" s="1"/>
  <c r="K1167" i="3"/>
  <c r="P1167" i="3" s="1"/>
  <c r="H1167" i="3"/>
  <c r="R1167" i="3" s="1"/>
  <c r="K1166" i="3"/>
  <c r="P1166" i="3" s="1"/>
  <c r="H1166" i="3"/>
  <c r="Q1166" i="3" s="1"/>
  <c r="K1165" i="3"/>
  <c r="P1165" i="3" s="1"/>
  <c r="H1165" i="3"/>
  <c r="R1165" i="3" s="1"/>
  <c r="K1164" i="3"/>
  <c r="P1164" i="3" s="1"/>
  <c r="H1164" i="3"/>
  <c r="R1164" i="3" s="1"/>
  <c r="K1163" i="3"/>
  <c r="P1163" i="3" s="1"/>
  <c r="H1163" i="3"/>
  <c r="K1162" i="3"/>
  <c r="P1162" i="3" s="1"/>
  <c r="H1162" i="3"/>
  <c r="Q1162" i="3" s="1"/>
  <c r="K1161" i="3"/>
  <c r="P1161" i="3" s="1"/>
  <c r="H1161" i="3"/>
  <c r="R1161" i="3" s="1"/>
  <c r="K1160" i="3"/>
  <c r="P1160" i="3" s="1"/>
  <c r="H1160" i="3"/>
  <c r="R1160" i="3" s="1"/>
  <c r="K1159" i="3"/>
  <c r="P1159" i="3" s="1"/>
  <c r="H1159" i="3"/>
  <c r="R1159" i="3" s="1"/>
  <c r="K1158" i="3"/>
  <c r="P1158" i="3" s="1"/>
  <c r="H1158" i="3"/>
  <c r="R1158" i="3" s="1"/>
  <c r="K1157" i="3"/>
  <c r="P1157" i="3" s="1"/>
  <c r="H1157" i="3"/>
  <c r="R1157" i="3" s="1"/>
  <c r="K1156" i="3"/>
  <c r="P1156" i="3" s="1"/>
  <c r="H1156" i="3"/>
  <c r="R1156" i="3" s="1"/>
  <c r="K1155" i="3"/>
  <c r="P1155" i="3" s="1"/>
  <c r="H1155" i="3"/>
  <c r="R1155" i="3" s="1"/>
  <c r="K1154" i="3"/>
  <c r="P1154" i="3" s="1"/>
  <c r="H1154" i="3"/>
  <c r="R1154" i="3" s="1"/>
  <c r="K1153" i="3"/>
  <c r="P1153" i="3" s="1"/>
  <c r="H1153" i="3"/>
  <c r="Q1153" i="3" s="1"/>
  <c r="K1152" i="3"/>
  <c r="P1152" i="3" s="1"/>
  <c r="H1152" i="3"/>
  <c r="K1151" i="3"/>
  <c r="P1151" i="3" s="1"/>
  <c r="H1151" i="3"/>
  <c r="R1151" i="3" s="1"/>
  <c r="K1150" i="3"/>
  <c r="P1150" i="3" s="1"/>
  <c r="H1150" i="3"/>
  <c r="Q1150" i="3" s="1"/>
  <c r="K1149" i="3"/>
  <c r="P1149" i="3" s="1"/>
  <c r="H1149" i="3"/>
  <c r="R1149" i="3" s="1"/>
  <c r="K1148" i="3"/>
  <c r="P1148" i="3" s="1"/>
  <c r="H1148" i="3"/>
  <c r="R1148" i="3" s="1"/>
  <c r="K1147" i="3"/>
  <c r="P1147" i="3" s="1"/>
  <c r="H1147" i="3"/>
  <c r="K1146" i="3"/>
  <c r="P1146" i="3" s="1"/>
  <c r="H1146" i="3"/>
  <c r="Q1146" i="3" s="1"/>
  <c r="K1145" i="3"/>
  <c r="P1145" i="3" s="1"/>
  <c r="H1145" i="3"/>
  <c r="K1144" i="3"/>
  <c r="P1144" i="3" s="1"/>
  <c r="H1144" i="3"/>
  <c r="R1144" i="3" s="1"/>
  <c r="K1143" i="3"/>
  <c r="P1143" i="3" s="1"/>
  <c r="H1143" i="3"/>
  <c r="R1143" i="3" s="1"/>
  <c r="K1142" i="3"/>
  <c r="P1142" i="3" s="1"/>
  <c r="H1142" i="3"/>
  <c r="K1141" i="3"/>
  <c r="P1141" i="3" s="1"/>
  <c r="H1141" i="3"/>
  <c r="R1141" i="3" s="1"/>
  <c r="K1140" i="3"/>
  <c r="P1140" i="3" s="1"/>
  <c r="H1140" i="3"/>
  <c r="R1140" i="3" s="1"/>
  <c r="K1139" i="3"/>
  <c r="P1139" i="3" s="1"/>
  <c r="H1139" i="3"/>
  <c r="R1139" i="3" s="1"/>
  <c r="K1138" i="3"/>
  <c r="P1138" i="3" s="1"/>
  <c r="H1138" i="3"/>
  <c r="R1138" i="3" s="1"/>
  <c r="K1137" i="3"/>
  <c r="P1137" i="3" s="1"/>
  <c r="H1137" i="3"/>
  <c r="Q1137" i="3" s="1"/>
  <c r="K1136" i="3"/>
  <c r="P1136" i="3" s="1"/>
  <c r="H1136" i="3"/>
  <c r="Q1136" i="3" s="1"/>
  <c r="K1135" i="3"/>
  <c r="P1135" i="3" s="1"/>
  <c r="H1135" i="3"/>
  <c r="R1135" i="3" s="1"/>
  <c r="K1134" i="3"/>
  <c r="P1134" i="3" s="1"/>
  <c r="H1134" i="3"/>
  <c r="Q1134" i="3" s="1"/>
  <c r="K1133" i="3"/>
  <c r="P1133" i="3" s="1"/>
  <c r="H1133" i="3"/>
  <c r="R1133" i="3" s="1"/>
  <c r="K1132" i="3"/>
  <c r="P1132" i="3" s="1"/>
  <c r="H1132" i="3"/>
  <c r="R1132" i="3" s="1"/>
  <c r="K1131" i="3"/>
  <c r="P1131" i="3" s="1"/>
  <c r="H1131" i="3"/>
  <c r="R1131" i="3" s="1"/>
  <c r="K1130" i="3"/>
  <c r="P1130" i="3" s="1"/>
  <c r="H1130" i="3"/>
  <c r="R1130" i="3" s="1"/>
  <c r="K1129" i="3"/>
  <c r="P1129" i="3" s="1"/>
  <c r="H1129" i="3"/>
  <c r="Q1129" i="3" s="1"/>
  <c r="K1128" i="3"/>
  <c r="P1128" i="3" s="1"/>
  <c r="H1128" i="3"/>
  <c r="K1127" i="3"/>
  <c r="P1127" i="3" s="1"/>
  <c r="H1127" i="3"/>
  <c r="K1126" i="3"/>
  <c r="P1126" i="3" s="1"/>
  <c r="H1126" i="3"/>
  <c r="K1125" i="3"/>
  <c r="P1125" i="3" s="1"/>
  <c r="H1125" i="3"/>
  <c r="R1125" i="3" s="1"/>
  <c r="K1124" i="3"/>
  <c r="P1124" i="3" s="1"/>
  <c r="H1124" i="3"/>
  <c r="R1124" i="3" s="1"/>
  <c r="K1123" i="3"/>
  <c r="P1123" i="3" s="1"/>
  <c r="H1123" i="3"/>
  <c r="R1123" i="3" s="1"/>
  <c r="K1122" i="3"/>
  <c r="P1122" i="3" s="1"/>
  <c r="H1122" i="3"/>
  <c r="R1122" i="3" s="1"/>
  <c r="K1121" i="3"/>
  <c r="P1121" i="3" s="1"/>
  <c r="H1121" i="3"/>
  <c r="Q1121" i="3" s="1"/>
  <c r="K1120" i="3"/>
  <c r="P1120" i="3" s="1"/>
  <c r="H1120" i="3"/>
  <c r="Q1120" i="3" s="1"/>
  <c r="K1119" i="3"/>
  <c r="P1119" i="3" s="1"/>
  <c r="H1119" i="3"/>
  <c r="K1118" i="3"/>
  <c r="P1118" i="3" s="1"/>
  <c r="H1118" i="3"/>
  <c r="Q1118" i="3" s="1"/>
  <c r="K1117" i="3"/>
  <c r="P1117" i="3" s="1"/>
  <c r="S1117" i="3" s="1"/>
  <c r="H1117" i="3"/>
  <c r="R1117" i="3" s="1"/>
  <c r="K1116" i="3"/>
  <c r="P1116" i="3" s="1"/>
  <c r="H1116" i="3"/>
  <c r="R1116" i="3" s="1"/>
  <c r="P1115" i="3"/>
  <c r="K1115" i="3"/>
  <c r="H1115" i="3"/>
  <c r="Q1115" i="3" s="1"/>
  <c r="K1114" i="3"/>
  <c r="P1114" i="3" s="1"/>
  <c r="H1114" i="3"/>
  <c r="R1114" i="3" s="1"/>
  <c r="K1113" i="3"/>
  <c r="P1113" i="3" s="1"/>
  <c r="H1113" i="3"/>
  <c r="R1113" i="3" s="1"/>
  <c r="K1112" i="3"/>
  <c r="P1112" i="3" s="1"/>
  <c r="H1112" i="3"/>
  <c r="K1111" i="3"/>
  <c r="P1111" i="3" s="1"/>
  <c r="H1111" i="3"/>
  <c r="R1111" i="3" s="1"/>
  <c r="K1110" i="3"/>
  <c r="P1110" i="3" s="1"/>
  <c r="H1110" i="3"/>
  <c r="K1109" i="3"/>
  <c r="P1109" i="3" s="1"/>
  <c r="H1109" i="3"/>
  <c r="R1109" i="3" s="1"/>
  <c r="K1108" i="3"/>
  <c r="P1108" i="3" s="1"/>
  <c r="H1108" i="3"/>
  <c r="R1108" i="3" s="1"/>
  <c r="K1107" i="3"/>
  <c r="P1107" i="3" s="1"/>
  <c r="H1107" i="3"/>
  <c r="R1107" i="3" s="1"/>
  <c r="K1106" i="3"/>
  <c r="P1106" i="3" s="1"/>
  <c r="H1106" i="3"/>
  <c r="R1106" i="3" s="1"/>
  <c r="K1105" i="3"/>
  <c r="P1105" i="3" s="1"/>
  <c r="H1105" i="3"/>
  <c r="Q1105" i="3" s="1"/>
  <c r="K1104" i="3"/>
  <c r="P1104" i="3" s="1"/>
  <c r="H1104" i="3"/>
  <c r="Q1104" i="3" s="1"/>
  <c r="K1103" i="3"/>
  <c r="P1103" i="3" s="1"/>
  <c r="H1103" i="3"/>
  <c r="K1102" i="3"/>
  <c r="P1102" i="3" s="1"/>
  <c r="H1102" i="3"/>
  <c r="Q1102" i="3" s="1"/>
  <c r="K1101" i="3"/>
  <c r="P1101" i="3" s="1"/>
  <c r="H1101" i="3"/>
  <c r="R1101" i="3" s="1"/>
  <c r="K1100" i="3"/>
  <c r="P1100" i="3" s="1"/>
  <c r="S1100" i="3" s="1"/>
  <c r="H1100" i="3"/>
  <c r="R1100" i="3" s="1"/>
  <c r="K1099" i="3"/>
  <c r="P1099" i="3" s="1"/>
  <c r="H1099" i="3"/>
  <c r="R1099" i="3" s="1"/>
  <c r="K1098" i="3"/>
  <c r="P1098" i="3" s="1"/>
  <c r="H1098" i="3"/>
  <c r="R1098" i="3" s="1"/>
  <c r="K1097" i="3"/>
  <c r="P1097" i="3" s="1"/>
  <c r="H1097" i="3"/>
  <c r="R1097" i="3" s="1"/>
  <c r="K1096" i="3"/>
  <c r="P1096" i="3" s="1"/>
  <c r="H1096" i="3"/>
  <c r="K1095" i="3"/>
  <c r="P1095" i="3" s="1"/>
  <c r="H1095" i="3"/>
  <c r="R1095" i="3" s="1"/>
  <c r="K1094" i="3"/>
  <c r="P1094" i="3" s="1"/>
  <c r="H1094" i="3"/>
  <c r="K1093" i="3"/>
  <c r="P1093" i="3" s="1"/>
  <c r="H1093" i="3"/>
  <c r="R1093" i="3" s="1"/>
  <c r="K1092" i="3"/>
  <c r="P1092" i="3" s="1"/>
  <c r="H1092" i="3"/>
  <c r="R1092" i="3" s="1"/>
  <c r="K1091" i="3"/>
  <c r="P1091" i="3" s="1"/>
  <c r="H1091" i="3"/>
  <c r="R1091" i="3" s="1"/>
  <c r="K1090" i="3"/>
  <c r="P1090" i="3" s="1"/>
  <c r="H1090" i="3"/>
  <c r="R1090" i="3" s="1"/>
  <c r="K1089" i="3"/>
  <c r="P1089" i="3" s="1"/>
  <c r="H1089" i="3"/>
  <c r="Q1089" i="3" s="1"/>
  <c r="K1088" i="3"/>
  <c r="P1088" i="3" s="1"/>
  <c r="H1088" i="3"/>
  <c r="Q1088" i="3" s="1"/>
  <c r="K1087" i="3"/>
  <c r="P1087" i="3" s="1"/>
  <c r="H1087" i="3"/>
  <c r="K1086" i="3"/>
  <c r="P1086" i="3" s="1"/>
  <c r="H1086" i="3"/>
  <c r="Q1086" i="3" s="1"/>
  <c r="K1085" i="3"/>
  <c r="P1085" i="3" s="1"/>
  <c r="H1085" i="3"/>
  <c r="K1084" i="3"/>
  <c r="P1084" i="3" s="1"/>
  <c r="H1084" i="3"/>
  <c r="R1084" i="3" s="1"/>
  <c r="K1083" i="3"/>
  <c r="P1083" i="3" s="1"/>
  <c r="H1083" i="3"/>
  <c r="R1083" i="3" s="1"/>
  <c r="K1082" i="3"/>
  <c r="P1082" i="3" s="1"/>
  <c r="H1082" i="3"/>
  <c r="Q1082" i="3" s="1"/>
  <c r="K1081" i="3"/>
  <c r="P1081" i="3" s="1"/>
  <c r="H1081" i="3"/>
  <c r="R1081" i="3" s="1"/>
  <c r="K1080" i="3"/>
  <c r="P1080" i="3" s="1"/>
  <c r="H1080" i="3"/>
  <c r="K1079" i="3"/>
  <c r="P1079" i="3" s="1"/>
  <c r="H1079" i="3"/>
  <c r="K1078" i="3"/>
  <c r="P1078" i="3" s="1"/>
  <c r="H1078" i="3"/>
  <c r="K1077" i="3"/>
  <c r="P1077" i="3" s="1"/>
  <c r="H1077" i="3"/>
  <c r="K1076" i="3"/>
  <c r="P1076" i="3" s="1"/>
  <c r="H1076" i="3"/>
  <c r="R1076" i="3" s="1"/>
  <c r="K1075" i="3"/>
  <c r="P1075" i="3" s="1"/>
  <c r="H1075" i="3"/>
  <c r="R1075" i="3" s="1"/>
  <c r="K1074" i="3"/>
  <c r="P1074" i="3" s="1"/>
  <c r="H1074" i="3"/>
  <c r="R1074" i="3" s="1"/>
  <c r="S1074" i="3" s="1"/>
  <c r="K1073" i="3"/>
  <c r="P1073" i="3" s="1"/>
  <c r="H1073" i="3"/>
  <c r="R1073" i="3" s="1"/>
  <c r="K1072" i="3"/>
  <c r="P1072" i="3" s="1"/>
  <c r="H1072" i="3"/>
  <c r="Q1072" i="3" s="1"/>
  <c r="K1071" i="3"/>
  <c r="P1071" i="3" s="1"/>
  <c r="H1071" i="3"/>
  <c r="K1070" i="3"/>
  <c r="P1070" i="3" s="1"/>
  <c r="H1070" i="3"/>
  <c r="R1070" i="3" s="1"/>
  <c r="K1069" i="3"/>
  <c r="P1069" i="3" s="1"/>
  <c r="H1069" i="3"/>
  <c r="Q1069" i="3" s="1"/>
  <c r="K1068" i="3"/>
  <c r="P1068" i="3" s="1"/>
  <c r="H1068" i="3"/>
  <c r="R1068" i="3" s="1"/>
  <c r="K1067" i="3"/>
  <c r="P1067" i="3" s="1"/>
  <c r="H1067" i="3"/>
  <c r="Q1067" i="3" s="1"/>
  <c r="K1066" i="3"/>
  <c r="P1066" i="3" s="1"/>
  <c r="H1066" i="3"/>
  <c r="K1065" i="3"/>
  <c r="P1065" i="3" s="1"/>
  <c r="H1065" i="3"/>
  <c r="K1064" i="3"/>
  <c r="P1064" i="3" s="1"/>
  <c r="H1064" i="3"/>
  <c r="Q1064" i="3" s="1"/>
  <c r="K1063" i="3"/>
  <c r="P1063" i="3" s="1"/>
  <c r="H1063" i="3"/>
  <c r="R1063" i="3" s="1"/>
  <c r="K1062" i="3"/>
  <c r="P1062" i="3" s="1"/>
  <c r="H1062" i="3"/>
  <c r="K1061" i="3"/>
  <c r="P1061" i="3" s="1"/>
  <c r="H1061" i="3"/>
  <c r="Q1061" i="3" s="1"/>
  <c r="K1060" i="3"/>
  <c r="P1060" i="3" s="1"/>
  <c r="S1060" i="3" s="1"/>
  <c r="H1060" i="3"/>
  <c r="R1060" i="3" s="1"/>
  <c r="K1059" i="3"/>
  <c r="P1059" i="3" s="1"/>
  <c r="H1059" i="3"/>
  <c r="R1059" i="3" s="1"/>
  <c r="K1058" i="3"/>
  <c r="P1058" i="3" s="1"/>
  <c r="H1058" i="3"/>
  <c r="R1058" i="3" s="1"/>
  <c r="K1057" i="3"/>
  <c r="P1057" i="3" s="1"/>
  <c r="H1057" i="3"/>
  <c r="Q1057" i="3" s="1"/>
  <c r="K1056" i="3"/>
  <c r="P1056" i="3" s="1"/>
  <c r="H1056" i="3"/>
  <c r="Q1056" i="3" s="1"/>
  <c r="K1055" i="3"/>
  <c r="P1055" i="3" s="1"/>
  <c r="H1055" i="3"/>
  <c r="K1054" i="3"/>
  <c r="P1054" i="3" s="1"/>
  <c r="H1054" i="3"/>
  <c r="R1054" i="3" s="1"/>
  <c r="K1053" i="3"/>
  <c r="P1053" i="3" s="1"/>
  <c r="H1053" i="3"/>
  <c r="Q1053" i="3" s="1"/>
  <c r="K1052" i="3"/>
  <c r="P1052" i="3" s="1"/>
  <c r="H1052" i="3"/>
  <c r="R1052" i="3" s="1"/>
  <c r="K1051" i="3"/>
  <c r="P1051" i="3" s="1"/>
  <c r="H1051" i="3"/>
  <c r="K1050" i="3"/>
  <c r="P1050" i="3" s="1"/>
  <c r="H1050" i="3"/>
  <c r="Q1050" i="3" s="1"/>
  <c r="K1049" i="3"/>
  <c r="P1049" i="3" s="1"/>
  <c r="H1049" i="3"/>
  <c r="Q1049" i="3" s="1"/>
  <c r="K1048" i="3"/>
  <c r="P1048" i="3" s="1"/>
  <c r="H1048" i="3"/>
  <c r="Q1048" i="3" s="1"/>
  <c r="K1047" i="3"/>
  <c r="P1047" i="3" s="1"/>
  <c r="H1047" i="3"/>
  <c r="K1046" i="3"/>
  <c r="P1046" i="3" s="1"/>
  <c r="H1046" i="3"/>
  <c r="R1046" i="3" s="1"/>
  <c r="K1045" i="3"/>
  <c r="P1045" i="3" s="1"/>
  <c r="H1045" i="3"/>
  <c r="Q1045" i="3" s="1"/>
  <c r="P1044" i="3"/>
  <c r="K1044" i="3"/>
  <c r="H1044" i="3"/>
  <c r="K1043" i="3"/>
  <c r="P1043" i="3" s="1"/>
  <c r="H1043" i="3"/>
  <c r="R1043" i="3" s="1"/>
  <c r="K1042" i="3"/>
  <c r="P1042" i="3" s="1"/>
  <c r="H1042" i="3"/>
  <c r="Q1042" i="3" s="1"/>
  <c r="K1041" i="3"/>
  <c r="P1041" i="3" s="1"/>
  <c r="H1041" i="3"/>
  <c r="R1041" i="3" s="1"/>
  <c r="K1040" i="3"/>
  <c r="P1040" i="3" s="1"/>
  <c r="H1040" i="3"/>
  <c r="Q1040" i="3" s="1"/>
  <c r="K1039" i="3"/>
  <c r="P1039" i="3" s="1"/>
  <c r="H1039" i="3"/>
  <c r="K1038" i="3"/>
  <c r="P1038" i="3" s="1"/>
  <c r="H1038" i="3"/>
  <c r="R1038" i="3" s="1"/>
  <c r="K1037" i="3"/>
  <c r="P1037" i="3" s="1"/>
  <c r="H1037" i="3"/>
  <c r="R1037" i="3" s="1"/>
  <c r="K1036" i="3"/>
  <c r="P1036" i="3" s="1"/>
  <c r="H1036" i="3"/>
  <c r="R1036" i="3" s="1"/>
  <c r="K1035" i="3"/>
  <c r="P1035" i="3" s="1"/>
  <c r="H1035" i="3"/>
  <c r="Q1035" i="3" s="1"/>
  <c r="K1034" i="3"/>
  <c r="P1034" i="3" s="1"/>
  <c r="H1034" i="3"/>
  <c r="K1033" i="3"/>
  <c r="P1033" i="3" s="1"/>
  <c r="H1033" i="3"/>
  <c r="Q1033" i="3" s="1"/>
  <c r="K1032" i="3"/>
  <c r="P1032" i="3" s="1"/>
  <c r="H1032" i="3"/>
  <c r="Q1032" i="3" s="1"/>
  <c r="K1031" i="3"/>
  <c r="P1031" i="3" s="1"/>
  <c r="H1031" i="3"/>
  <c r="R1031" i="3" s="1"/>
  <c r="K1030" i="3"/>
  <c r="P1030" i="3" s="1"/>
  <c r="H1030" i="3"/>
  <c r="K1029" i="3"/>
  <c r="P1029" i="3" s="1"/>
  <c r="H1029" i="3"/>
  <c r="Q1029" i="3" s="1"/>
  <c r="K1028" i="3"/>
  <c r="P1028" i="3" s="1"/>
  <c r="H1028" i="3"/>
  <c r="R1028" i="3" s="1"/>
  <c r="K1027" i="3"/>
  <c r="P1027" i="3" s="1"/>
  <c r="H1027" i="3"/>
  <c r="R1027" i="3" s="1"/>
  <c r="K1026" i="3"/>
  <c r="P1026" i="3" s="1"/>
  <c r="H1026" i="3"/>
  <c r="R1026" i="3" s="1"/>
  <c r="K1025" i="3"/>
  <c r="P1025" i="3" s="1"/>
  <c r="H1025" i="3"/>
  <c r="Q1025" i="3" s="1"/>
  <c r="K1024" i="3"/>
  <c r="P1024" i="3" s="1"/>
  <c r="H1024" i="3"/>
  <c r="Q1024" i="3" s="1"/>
  <c r="K1023" i="3"/>
  <c r="P1023" i="3" s="1"/>
  <c r="H1023" i="3"/>
  <c r="K1022" i="3"/>
  <c r="P1022" i="3" s="1"/>
  <c r="H1022" i="3"/>
  <c r="K1021" i="3"/>
  <c r="P1021" i="3" s="1"/>
  <c r="H1021" i="3"/>
  <c r="Q1021" i="3" s="1"/>
  <c r="K1020" i="3"/>
  <c r="P1020" i="3" s="1"/>
  <c r="H1020" i="3"/>
  <c r="R1020" i="3" s="1"/>
  <c r="K1019" i="3"/>
  <c r="P1019" i="3" s="1"/>
  <c r="H1019" i="3"/>
  <c r="R1019" i="3" s="1"/>
  <c r="K1018" i="3"/>
  <c r="P1018" i="3" s="1"/>
  <c r="H1018" i="3"/>
  <c r="Q1018" i="3" s="1"/>
  <c r="K1017" i="3"/>
  <c r="P1017" i="3" s="1"/>
  <c r="H1017" i="3"/>
  <c r="R1017" i="3" s="1"/>
  <c r="K1016" i="3"/>
  <c r="P1016" i="3" s="1"/>
  <c r="H1016" i="3"/>
  <c r="Q1016" i="3" s="1"/>
  <c r="K1015" i="3"/>
  <c r="P1015" i="3" s="1"/>
  <c r="H1015" i="3"/>
  <c r="K1014" i="3"/>
  <c r="P1014" i="3" s="1"/>
  <c r="H1014" i="3"/>
  <c r="R1014" i="3" s="1"/>
  <c r="K1013" i="3"/>
  <c r="P1013" i="3" s="1"/>
  <c r="H1013" i="3"/>
  <c r="Q1013" i="3" s="1"/>
  <c r="K1012" i="3"/>
  <c r="P1012" i="3" s="1"/>
  <c r="H1012" i="3"/>
  <c r="R1012" i="3" s="1"/>
  <c r="K1011" i="3"/>
  <c r="P1011" i="3" s="1"/>
  <c r="H1011" i="3"/>
  <c r="Q1011" i="3" s="1"/>
  <c r="K1010" i="3"/>
  <c r="P1010" i="3" s="1"/>
  <c r="H1010" i="3"/>
  <c r="R1010" i="3" s="1"/>
  <c r="K1009" i="3"/>
  <c r="P1009" i="3" s="1"/>
  <c r="H1009" i="3"/>
  <c r="Q1009" i="3" s="1"/>
  <c r="K1008" i="3"/>
  <c r="P1008" i="3" s="1"/>
  <c r="H1008" i="3"/>
  <c r="Q1008" i="3" s="1"/>
  <c r="K1007" i="3"/>
  <c r="P1007" i="3" s="1"/>
  <c r="H1007" i="3"/>
  <c r="R1007" i="3" s="1"/>
  <c r="K1006" i="3"/>
  <c r="P1006" i="3" s="1"/>
  <c r="H1006" i="3"/>
  <c r="R1006" i="3" s="1"/>
  <c r="K1005" i="3"/>
  <c r="P1005" i="3" s="1"/>
  <c r="H1005" i="3"/>
  <c r="R1005" i="3" s="1"/>
  <c r="K1004" i="3"/>
  <c r="P1004" i="3" s="1"/>
  <c r="H1004" i="3"/>
  <c r="R1004" i="3" s="1"/>
  <c r="K1003" i="3"/>
  <c r="P1003" i="3" s="1"/>
  <c r="H1003" i="3"/>
  <c r="R1003" i="3" s="1"/>
  <c r="K1002" i="3"/>
  <c r="P1002" i="3" s="1"/>
  <c r="H1002" i="3"/>
  <c r="R1002" i="3" s="1"/>
  <c r="K1001" i="3"/>
  <c r="P1001" i="3" s="1"/>
  <c r="H1001" i="3"/>
  <c r="R1001" i="3" s="1"/>
  <c r="K1000" i="3"/>
  <c r="P1000" i="3" s="1"/>
  <c r="H1000" i="3"/>
  <c r="R1000" i="3" s="1"/>
  <c r="K999" i="3"/>
  <c r="P999" i="3" s="1"/>
  <c r="H999" i="3"/>
  <c r="R999" i="3" s="1"/>
  <c r="P998" i="3"/>
  <c r="K998" i="3"/>
  <c r="H998" i="3"/>
  <c r="R998" i="3" s="1"/>
  <c r="K997" i="3"/>
  <c r="P997" i="3" s="1"/>
  <c r="H997" i="3"/>
  <c r="K996" i="3"/>
  <c r="P996" i="3" s="1"/>
  <c r="H996" i="3"/>
  <c r="R996" i="3" s="1"/>
  <c r="K995" i="3"/>
  <c r="P995" i="3" s="1"/>
  <c r="H995" i="3"/>
  <c r="Q995" i="3" s="1"/>
  <c r="K994" i="3"/>
  <c r="P994" i="3" s="1"/>
  <c r="H994" i="3"/>
  <c r="Q994" i="3" s="1"/>
  <c r="K993" i="3"/>
  <c r="P993" i="3" s="1"/>
  <c r="H993" i="3"/>
  <c r="R993" i="3" s="1"/>
  <c r="K992" i="3"/>
  <c r="P992" i="3" s="1"/>
  <c r="H992" i="3"/>
  <c r="Q992" i="3" s="1"/>
  <c r="K991" i="3"/>
  <c r="P991" i="3" s="1"/>
  <c r="H991" i="3"/>
  <c r="Q991" i="3" s="1"/>
  <c r="K990" i="3"/>
  <c r="P990" i="3" s="1"/>
  <c r="H990" i="3"/>
  <c r="Q990" i="3" s="1"/>
  <c r="K989" i="3"/>
  <c r="P989" i="3" s="1"/>
  <c r="H989" i="3"/>
  <c r="K988" i="3"/>
  <c r="P988" i="3" s="1"/>
  <c r="H988" i="3"/>
  <c r="R988" i="3" s="1"/>
  <c r="K987" i="3"/>
  <c r="P987" i="3" s="1"/>
  <c r="H987" i="3"/>
  <c r="Q987" i="3" s="1"/>
  <c r="K986" i="3"/>
  <c r="P986" i="3" s="1"/>
  <c r="H986" i="3"/>
  <c r="R986" i="3" s="1"/>
  <c r="K985" i="3"/>
  <c r="P985" i="3" s="1"/>
  <c r="H985" i="3"/>
  <c r="K984" i="3"/>
  <c r="P984" i="3" s="1"/>
  <c r="H984" i="3"/>
  <c r="R984" i="3" s="1"/>
  <c r="K983" i="3"/>
  <c r="P983" i="3" s="1"/>
  <c r="H983" i="3"/>
  <c r="R983" i="3" s="1"/>
  <c r="K982" i="3"/>
  <c r="P982" i="3" s="1"/>
  <c r="H982" i="3"/>
  <c r="R982" i="3" s="1"/>
  <c r="K981" i="3"/>
  <c r="P981" i="3" s="1"/>
  <c r="H981" i="3"/>
  <c r="R981" i="3" s="1"/>
  <c r="K980" i="3"/>
  <c r="P980" i="3" s="1"/>
  <c r="H980" i="3"/>
  <c r="R980" i="3" s="1"/>
  <c r="K979" i="3"/>
  <c r="P979" i="3" s="1"/>
  <c r="H979" i="3"/>
  <c r="R979" i="3" s="1"/>
  <c r="K978" i="3"/>
  <c r="P978" i="3" s="1"/>
  <c r="H978" i="3"/>
  <c r="R978" i="3" s="1"/>
  <c r="K977" i="3"/>
  <c r="P977" i="3" s="1"/>
  <c r="H977" i="3"/>
  <c r="Q977" i="3" s="1"/>
  <c r="K976" i="3"/>
  <c r="P976" i="3" s="1"/>
  <c r="H976" i="3"/>
  <c r="K975" i="3"/>
  <c r="P975" i="3" s="1"/>
  <c r="H975" i="3"/>
  <c r="R975" i="3" s="1"/>
  <c r="K974" i="3"/>
  <c r="P974" i="3" s="1"/>
  <c r="H974" i="3"/>
  <c r="Q974" i="3" s="1"/>
  <c r="K973" i="3"/>
  <c r="P973" i="3" s="1"/>
  <c r="H973" i="3"/>
  <c r="K972" i="3"/>
  <c r="P972" i="3" s="1"/>
  <c r="H972" i="3"/>
  <c r="Q972" i="3" s="1"/>
  <c r="K971" i="3"/>
  <c r="P971" i="3" s="1"/>
  <c r="H971" i="3"/>
  <c r="R971" i="3" s="1"/>
  <c r="K970" i="3"/>
  <c r="P970" i="3" s="1"/>
  <c r="H970" i="3"/>
  <c r="R970" i="3" s="1"/>
  <c r="K969" i="3"/>
  <c r="P969" i="3" s="1"/>
  <c r="H969" i="3"/>
  <c r="R969" i="3" s="1"/>
  <c r="K968" i="3"/>
  <c r="P968" i="3" s="1"/>
  <c r="H968" i="3"/>
  <c r="Q968" i="3" s="1"/>
  <c r="K967" i="3"/>
  <c r="P967" i="3" s="1"/>
  <c r="H967" i="3"/>
  <c r="R967" i="3" s="1"/>
  <c r="K966" i="3"/>
  <c r="P966" i="3" s="1"/>
  <c r="H966" i="3"/>
  <c r="Q966" i="3" s="1"/>
  <c r="K965" i="3"/>
  <c r="P965" i="3" s="1"/>
  <c r="H965" i="3"/>
  <c r="R965" i="3" s="1"/>
  <c r="K964" i="3"/>
  <c r="P964" i="3" s="1"/>
  <c r="H964" i="3"/>
  <c r="R964" i="3" s="1"/>
  <c r="K963" i="3"/>
  <c r="P963" i="3" s="1"/>
  <c r="H963" i="3"/>
  <c r="R963" i="3" s="1"/>
  <c r="K962" i="3"/>
  <c r="P962" i="3" s="1"/>
  <c r="H962" i="3"/>
  <c r="Q962" i="3" s="1"/>
  <c r="K961" i="3"/>
  <c r="P961" i="3" s="1"/>
  <c r="H961" i="3"/>
  <c r="R961" i="3" s="1"/>
  <c r="K960" i="3"/>
  <c r="P960" i="3" s="1"/>
  <c r="H960" i="3"/>
  <c r="R960" i="3" s="1"/>
  <c r="K959" i="3"/>
  <c r="P959" i="3" s="1"/>
  <c r="H959" i="3"/>
  <c r="R959" i="3" s="1"/>
  <c r="K958" i="3"/>
  <c r="P958" i="3" s="1"/>
  <c r="H958" i="3"/>
  <c r="Q958" i="3" s="1"/>
  <c r="K957" i="3"/>
  <c r="P957" i="3" s="1"/>
  <c r="H957" i="3"/>
  <c r="K956" i="3"/>
  <c r="P956" i="3" s="1"/>
  <c r="H956" i="3"/>
  <c r="K955" i="3"/>
  <c r="P955" i="3" s="1"/>
  <c r="H955" i="3"/>
  <c r="Q955" i="3" s="1"/>
  <c r="K954" i="3"/>
  <c r="P954" i="3" s="1"/>
  <c r="H954" i="3"/>
  <c r="Q954" i="3" s="1"/>
  <c r="K953" i="3"/>
  <c r="P953" i="3" s="1"/>
  <c r="H953" i="3"/>
  <c r="Q953" i="3" s="1"/>
  <c r="K952" i="3"/>
  <c r="P952" i="3" s="1"/>
  <c r="H952" i="3"/>
  <c r="K951" i="3"/>
  <c r="P951" i="3" s="1"/>
  <c r="H951" i="3"/>
  <c r="R951" i="3" s="1"/>
  <c r="K950" i="3"/>
  <c r="P950" i="3" s="1"/>
  <c r="H950" i="3"/>
  <c r="K949" i="3"/>
  <c r="P949" i="3" s="1"/>
  <c r="H949" i="3"/>
  <c r="R949" i="3" s="1"/>
  <c r="K948" i="3"/>
  <c r="P948" i="3" s="1"/>
  <c r="H948" i="3"/>
  <c r="K947" i="3"/>
  <c r="P947" i="3" s="1"/>
  <c r="H947" i="3"/>
  <c r="Q947" i="3" s="1"/>
  <c r="K946" i="3"/>
  <c r="P946" i="3" s="1"/>
  <c r="H946" i="3"/>
  <c r="K945" i="3"/>
  <c r="P945" i="3" s="1"/>
  <c r="H945" i="3"/>
  <c r="R945" i="3" s="1"/>
  <c r="K944" i="3"/>
  <c r="P944" i="3" s="1"/>
  <c r="H944" i="3"/>
  <c r="K943" i="3"/>
  <c r="P943" i="3" s="1"/>
  <c r="H943" i="3"/>
  <c r="R943" i="3" s="1"/>
  <c r="K942" i="3"/>
  <c r="P942" i="3" s="1"/>
  <c r="H942" i="3"/>
  <c r="K941" i="3"/>
  <c r="P941" i="3" s="1"/>
  <c r="H941" i="3"/>
  <c r="K940" i="3"/>
  <c r="P940" i="3" s="1"/>
  <c r="H940" i="3"/>
  <c r="R940" i="3" s="1"/>
  <c r="K939" i="3"/>
  <c r="P939" i="3" s="1"/>
  <c r="H939" i="3"/>
  <c r="K938" i="3"/>
  <c r="P938" i="3" s="1"/>
  <c r="H938" i="3"/>
  <c r="R938" i="3" s="1"/>
  <c r="K937" i="3"/>
  <c r="P937" i="3" s="1"/>
  <c r="H937" i="3"/>
  <c r="Q937" i="3" s="1"/>
  <c r="K936" i="3"/>
  <c r="P936" i="3" s="1"/>
  <c r="H936" i="3"/>
  <c r="R936" i="3" s="1"/>
  <c r="K935" i="3"/>
  <c r="P935" i="3" s="1"/>
  <c r="H935" i="3"/>
  <c r="Q935" i="3" s="1"/>
  <c r="K934" i="3"/>
  <c r="P934" i="3" s="1"/>
  <c r="H934" i="3"/>
  <c r="Q934" i="3" s="1"/>
  <c r="K933" i="3"/>
  <c r="P933" i="3" s="1"/>
  <c r="H933" i="3"/>
  <c r="R933" i="3" s="1"/>
  <c r="K932" i="3"/>
  <c r="P932" i="3" s="1"/>
  <c r="H932" i="3"/>
  <c r="R932" i="3" s="1"/>
  <c r="K931" i="3"/>
  <c r="P931" i="3" s="1"/>
  <c r="H931" i="3"/>
  <c r="Q931" i="3" s="1"/>
  <c r="K930" i="3"/>
  <c r="P930" i="3" s="1"/>
  <c r="H930" i="3"/>
  <c r="R930" i="3" s="1"/>
  <c r="K929" i="3"/>
  <c r="P929" i="3" s="1"/>
  <c r="H929" i="3"/>
  <c r="Q929" i="3" s="1"/>
  <c r="S928" i="3"/>
  <c r="K928" i="3"/>
  <c r="P928" i="3" s="1"/>
  <c r="H928" i="3"/>
  <c r="R928" i="3" s="1"/>
  <c r="K927" i="3"/>
  <c r="P927" i="3" s="1"/>
  <c r="H927" i="3"/>
  <c r="R927" i="3" s="1"/>
  <c r="K926" i="3"/>
  <c r="P926" i="3" s="1"/>
  <c r="H926" i="3"/>
  <c r="Q926" i="3" s="1"/>
  <c r="K925" i="3"/>
  <c r="P925" i="3" s="1"/>
  <c r="H925" i="3"/>
  <c r="K924" i="3"/>
  <c r="P924" i="3" s="1"/>
  <c r="H924" i="3"/>
  <c r="R924" i="3" s="1"/>
  <c r="K923" i="3"/>
  <c r="P923" i="3" s="1"/>
  <c r="H923" i="3"/>
  <c r="R923" i="3" s="1"/>
  <c r="K922" i="3"/>
  <c r="P922" i="3" s="1"/>
  <c r="H922" i="3"/>
  <c r="K921" i="3"/>
  <c r="P921" i="3" s="1"/>
  <c r="H921" i="3"/>
  <c r="R921" i="3" s="1"/>
  <c r="K920" i="3"/>
  <c r="P920" i="3" s="1"/>
  <c r="H920" i="3"/>
  <c r="R920" i="3" s="1"/>
  <c r="K919" i="3"/>
  <c r="P919" i="3" s="1"/>
  <c r="H919" i="3"/>
  <c r="R919" i="3" s="1"/>
  <c r="K918" i="3"/>
  <c r="P918" i="3" s="1"/>
  <c r="H918" i="3"/>
  <c r="Q918" i="3" s="1"/>
  <c r="K917" i="3"/>
  <c r="P917" i="3" s="1"/>
  <c r="H917" i="3"/>
  <c r="R917" i="3" s="1"/>
  <c r="K916" i="3"/>
  <c r="P916" i="3" s="1"/>
  <c r="H916" i="3"/>
  <c r="R916" i="3" s="1"/>
  <c r="K915" i="3"/>
  <c r="P915" i="3" s="1"/>
  <c r="H915" i="3"/>
  <c r="R915" i="3" s="1"/>
  <c r="K914" i="3"/>
  <c r="P914" i="3" s="1"/>
  <c r="H914" i="3"/>
  <c r="Q914" i="3" s="1"/>
  <c r="K913" i="3"/>
  <c r="P913" i="3" s="1"/>
  <c r="H913" i="3"/>
  <c r="R913" i="3" s="1"/>
  <c r="K912" i="3"/>
  <c r="P912" i="3" s="1"/>
  <c r="H912" i="3"/>
  <c r="K911" i="3"/>
  <c r="P911" i="3" s="1"/>
  <c r="H911" i="3"/>
  <c r="R911" i="3" s="1"/>
  <c r="K910" i="3"/>
  <c r="P910" i="3" s="1"/>
  <c r="H910" i="3"/>
  <c r="Q910" i="3" s="1"/>
  <c r="K909" i="3"/>
  <c r="P909" i="3" s="1"/>
  <c r="H909" i="3"/>
  <c r="K908" i="3"/>
  <c r="P908" i="3" s="1"/>
  <c r="H908" i="3"/>
  <c r="R908" i="3" s="1"/>
  <c r="K907" i="3"/>
  <c r="P907" i="3" s="1"/>
  <c r="H907" i="3"/>
  <c r="R907" i="3" s="1"/>
  <c r="K906" i="3"/>
  <c r="P906" i="3" s="1"/>
  <c r="H906" i="3"/>
  <c r="Q906" i="3" s="1"/>
  <c r="K905" i="3"/>
  <c r="P905" i="3" s="1"/>
  <c r="H905" i="3"/>
  <c r="K904" i="3"/>
  <c r="P904" i="3" s="1"/>
  <c r="H904" i="3"/>
  <c r="R904" i="3" s="1"/>
  <c r="K903" i="3"/>
  <c r="P903" i="3" s="1"/>
  <c r="H903" i="3"/>
  <c r="Q903" i="3" s="1"/>
  <c r="K902" i="3"/>
  <c r="P902" i="3" s="1"/>
  <c r="H902" i="3"/>
  <c r="Q902" i="3" s="1"/>
  <c r="K901" i="3"/>
  <c r="P901" i="3" s="1"/>
  <c r="H901" i="3"/>
  <c r="R901" i="3" s="1"/>
  <c r="K900" i="3"/>
  <c r="P900" i="3" s="1"/>
  <c r="H900" i="3"/>
  <c r="R900" i="3" s="1"/>
  <c r="K899" i="3"/>
  <c r="P899" i="3" s="1"/>
  <c r="H899" i="3"/>
  <c r="R899" i="3" s="1"/>
  <c r="K898" i="3"/>
  <c r="P898" i="3" s="1"/>
  <c r="H898" i="3"/>
  <c r="R898" i="3" s="1"/>
  <c r="K897" i="3"/>
  <c r="P897" i="3" s="1"/>
  <c r="S897" i="3" s="1"/>
  <c r="H897" i="3"/>
  <c r="R897" i="3" s="1"/>
  <c r="K896" i="3"/>
  <c r="P896" i="3" s="1"/>
  <c r="H896" i="3"/>
  <c r="R896" i="3" s="1"/>
  <c r="K895" i="3"/>
  <c r="P895" i="3" s="1"/>
  <c r="H895" i="3"/>
  <c r="Q895" i="3" s="1"/>
  <c r="K894" i="3"/>
  <c r="P894" i="3" s="1"/>
  <c r="H894" i="3"/>
  <c r="Q894" i="3" s="1"/>
  <c r="K893" i="3"/>
  <c r="P893" i="3" s="1"/>
  <c r="H893" i="3"/>
  <c r="Q893" i="3" s="1"/>
  <c r="K892" i="3"/>
  <c r="P892" i="3" s="1"/>
  <c r="H892" i="3"/>
  <c r="R892" i="3" s="1"/>
  <c r="K891" i="3"/>
  <c r="P891" i="3" s="1"/>
  <c r="H891" i="3"/>
  <c r="Q891" i="3" s="1"/>
  <c r="K890" i="3"/>
  <c r="P890" i="3" s="1"/>
  <c r="H890" i="3"/>
  <c r="K889" i="3"/>
  <c r="P889" i="3" s="1"/>
  <c r="H889" i="3"/>
  <c r="Q889" i="3" s="1"/>
  <c r="K888" i="3"/>
  <c r="P888" i="3" s="1"/>
  <c r="H888" i="3"/>
  <c r="K887" i="3"/>
  <c r="P887" i="3" s="1"/>
  <c r="H887" i="3"/>
  <c r="R887" i="3" s="1"/>
  <c r="K886" i="3"/>
  <c r="P886" i="3" s="1"/>
  <c r="H886" i="3"/>
  <c r="R886" i="3" s="1"/>
  <c r="K885" i="3"/>
  <c r="P885" i="3" s="1"/>
  <c r="H885" i="3"/>
  <c r="K884" i="3"/>
  <c r="P884" i="3" s="1"/>
  <c r="H884" i="3"/>
  <c r="R884" i="3" s="1"/>
  <c r="K883" i="3"/>
  <c r="P883" i="3" s="1"/>
  <c r="H883" i="3"/>
  <c r="K882" i="3"/>
  <c r="P882" i="3" s="1"/>
  <c r="H882" i="3"/>
  <c r="Q882" i="3" s="1"/>
  <c r="K881" i="3"/>
  <c r="P881" i="3" s="1"/>
  <c r="S881" i="3" s="1"/>
  <c r="H881" i="3"/>
  <c r="R881" i="3" s="1"/>
  <c r="K880" i="3"/>
  <c r="P880" i="3" s="1"/>
  <c r="H880" i="3"/>
  <c r="R880" i="3" s="1"/>
  <c r="K879" i="3"/>
  <c r="P879" i="3" s="1"/>
  <c r="H879" i="3"/>
  <c r="R879" i="3" s="1"/>
  <c r="K878" i="3"/>
  <c r="P878" i="3" s="1"/>
  <c r="H878" i="3"/>
  <c r="K877" i="3"/>
  <c r="P877" i="3" s="1"/>
  <c r="H877" i="3"/>
  <c r="Q877" i="3" s="1"/>
  <c r="K876" i="3"/>
  <c r="P876" i="3" s="1"/>
  <c r="H876" i="3"/>
  <c r="R876" i="3" s="1"/>
  <c r="K875" i="3"/>
  <c r="P875" i="3" s="1"/>
  <c r="H875" i="3"/>
  <c r="R875" i="3" s="1"/>
  <c r="K874" i="3"/>
  <c r="P874" i="3" s="1"/>
  <c r="H874" i="3"/>
  <c r="R874" i="3" s="1"/>
  <c r="K873" i="3"/>
  <c r="P873" i="3" s="1"/>
  <c r="H873" i="3"/>
  <c r="R873" i="3" s="1"/>
  <c r="K872" i="3"/>
  <c r="P872" i="3" s="1"/>
  <c r="H872" i="3"/>
  <c r="R872" i="3" s="1"/>
  <c r="K871" i="3"/>
  <c r="P871" i="3" s="1"/>
  <c r="H871" i="3"/>
  <c r="K870" i="3"/>
  <c r="P870" i="3" s="1"/>
  <c r="H870" i="3"/>
  <c r="R870" i="3" s="1"/>
  <c r="K869" i="3"/>
  <c r="P869" i="3" s="1"/>
  <c r="H869" i="3"/>
  <c r="K868" i="3"/>
  <c r="P868" i="3" s="1"/>
  <c r="H868" i="3"/>
  <c r="R868" i="3" s="1"/>
  <c r="K867" i="3"/>
  <c r="P867" i="3" s="1"/>
  <c r="H867" i="3"/>
  <c r="R867" i="3" s="1"/>
  <c r="K866" i="3"/>
  <c r="P866" i="3" s="1"/>
  <c r="H866" i="3"/>
  <c r="Q866" i="3" s="1"/>
  <c r="K865" i="3"/>
  <c r="P865" i="3" s="1"/>
  <c r="H865" i="3"/>
  <c r="R865" i="3" s="1"/>
  <c r="K864" i="3"/>
  <c r="P864" i="3" s="1"/>
  <c r="H864" i="3"/>
  <c r="K863" i="3"/>
  <c r="P863" i="3" s="1"/>
  <c r="H863" i="3"/>
  <c r="R863" i="3" s="1"/>
  <c r="K862" i="3"/>
  <c r="P862" i="3" s="1"/>
  <c r="H862" i="3"/>
  <c r="R862" i="3" s="1"/>
  <c r="K861" i="3"/>
  <c r="P861" i="3" s="1"/>
  <c r="H861" i="3"/>
  <c r="Q861" i="3" s="1"/>
  <c r="K860" i="3"/>
  <c r="P860" i="3" s="1"/>
  <c r="H860" i="3"/>
  <c r="K859" i="3"/>
  <c r="P859" i="3" s="1"/>
  <c r="H859" i="3"/>
  <c r="K858" i="3"/>
  <c r="P858" i="3" s="1"/>
  <c r="H858" i="3"/>
  <c r="K857" i="3"/>
  <c r="P857" i="3" s="1"/>
  <c r="H857" i="3"/>
  <c r="Q857" i="3" s="1"/>
  <c r="K856" i="3"/>
  <c r="P856" i="3" s="1"/>
  <c r="H856" i="3"/>
  <c r="Q856" i="3" s="1"/>
  <c r="K855" i="3"/>
  <c r="P855" i="3" s="1"/>
  <c r="H855" i="3"/>
  <c r="Q855" i="3" s="1"/>
  <c r="K854" i="3"/>
  <c r="P854" i="3" s="1"/>
  <c r="H854" i="3"/>
  <c r="Q854" i="3" s="1"/>
  <c r="K853" i="3"/>
  <c r="P853" i="3" s="1"/>
  <c r="S853" i="3" s="1"/>
  <c r="H853" i="3"/>
  <c r="R853" i="3" s="1"/>
  <c r="K852" i="3"/>
  <c r="P852" i="3" s="1"/>
  <c r="H852" i="3"/>
  <c r="Q852" i="3" s="1"/>
  <c r="K851" i="3"/>
  <c r="P851" i="3" s="1"/>
  <c r="H851" i="3"/>
  <c r="K850" i="3"/>
  <c r="P850" i="3" s="1"/>
  <c r="H850" i="3"/>
  <c r="K849" i="3"/>
  <c r="P849" i="3" s="1"/>
  <c r="H849" i="3"/>
  <c r="R849" i="3" s="1"/>
  <c r="K848" i="3"/>
  <c r="P848" i="3" s="1"/>
  <c r="H848" i="3"/>
  <c r="Q848" i="3" s="1"/>
  <c r="K847" i="3"/>
  <c r="P847" i="3" s="1"/>
  <c r="H847" i="3"/>
  <c r="R847" i="3" s="1"/>
  <c r="K846" i="3"/>
  <c r="P846" i="3" s="1"/>
  <c r="H846" i="3"/>
  <c r="K845" i="3"/>
  <c r="P845" i="3" s="1"/>
  <c r="H845" i="3"/>
  <c r="R845" i="3" s="1"/>
  <c r="K844" i="3"/>
  <c r="P844" i="3" s="1"/>
  <c r="H844" i="3"/>
  <c r="K843" i="3"/>
  <c r="P843" i="3" s="1"/>
  <c r="H843" i="3"/>
  <c r="R843" i="3" s="1"/>
  <c r="K842" i="3"/>
  <c r="P842" i="3" s="1"/>
  <c r="H842" i="3"/>
  <c r="K841" i="3"/>
  <c r="P841" i="3" s="1"/>
  <c r="H841" i="3"/>
  <c r="R841" i="3" s="1"/>
  <c r="K840" i="3"/>
  <c r="P840" i="3" s="1"/>
  <c r="H840" i="3"/>
  <c r="R839" i="3"/>
  <c r="K839" i="3"/>
  <c r="P839" i="3" s="1"/>
  <c r="H839" i="3"/>
  <c r="Q839" i="3" s="1"/>
  <c r="K838" i="3"/>
  <c r="P838" i="3" s="1"/>
  <c r="H838" i="3"/>
  <c r="R838" i="3" s="1"/>
  <c r="K837" i="3"/>
  <c r="P837" i="3" s="1"/>
  <c r="H837" i="3"/>
  <c r="R837" i="3" s="1"/>
  <c r="K836" i="3"/>
  <c r="P836" i="3" s="1"/>
  <c r="H836" i="3"/>
  <c r="Q836" i="3" s="1"/>
  <c r="K835" i="3"/>
  <c r="P835" i="3" s="1"/>
  <c r="H835" i="3"/>
  <c r="K834" i="3"/>
  <c r="P834" i="3" s="1"/>
  <c r="H834" i="3"/>
  <c r="K833" i="3"/>
  <c r="P833" i="3" s="1"/>
  <c r="H833" i="3"/>
  <c r="K832" i="3"/>
  <c r="P832" i="3" s="1"/>
  <c r="H832" i="3"/>
  <c r="R832" i="3" s="1"/>
  <c r="K831" i="3"/>
  <c r="P831" i="3" s="1"/>
  <c r="H831" i="3"/>
  <c r="K830" i="3"/>
  <c r="P830" i="3" s="1"/>
  <c r="H830" i="3"/>
  <c r="K829" i="3"/>
  <c r="P829" i="3" s="1"/>
  <c r="H829" i="3"/>
  <c r="R829" i="3" s="1"/>
  <c r="K828" i="3"/>
  <c r="P828" i="3" s="1"/>
  <c r="H828" i="3"/>
  <c r="K827" i="3"/>
  <c r="P827" i="3" s="1"/>
  <c r="H827" i="3"/>
  <c r="R827" i="3" s="1"/>
  <c r="K826" i="3"/>
  <c r="P826" i="3" s="1"/>
  <c r="H826" i="3"/>
  <c r="K825" i="3"/>
  <c r="P825" i="3" s="1"/>
  <c r="H825" i="3"/>
  <c r="K824" i="3"/>
  <c r="P824" i="3" s="1"/>
  <c r="H824" i="3"/>
  <c r="R824" i="3" s="1"/>
  <c r="K823" i="3"/>
  <c r="P823" i="3" s="1"/>
  <c r="H823" i="3"/>
  <c r="K822" i="3"/>
  <c r="P822" i="3" s="1"/>
  <c r="H822" i="3"/>
  <c r="K821" i="3"/>
  <c r="P821" i="3" s="1"/>
  <c r="H821" i="3"/>
  <c r="K820" i="3"/>
  <c r="P820" i="3" s="1"/>
  <c r="H820" i="3"/>
  <c r="K819" i="3"/>
  <c r="P819" i="3" s="1"/>
  <c r="H819" i="3"/>
  <c r="K818" i="3"/>
  <c r="P818" i="3" s="1"/>
  <c r="H818" i="3"/>
  <c r="R818" i="3" s="1"/>
  <c r="K817" i="3"/>
  <c r="P817" i="3" s="1"/>
  <c r="H817" i="3"/>
  <c r="Q817" i="3" s="1"/>
  <c r="K816" i="3"/>
  <c r="P816" i="3" s="1"/>
  <c r="H816" i="3"/>
  <c r="Q816" i="3" s="1"/>
  <c r="K815" i="3"/>
  <c r="P815" i="3" s="1"/>
  <c r="H815" i="3"/>
  <c r="K814" i="3"/>
  <c r="P814" i="3" s="1"/>
  <c r="H814" i="3"/>
  <c r="R814" i="3" s="1"/>
  <c r="K813" i="3"/>
  <c r="P813" i="3" s="1"/>
  <c r="H813" i="3"/>
  <c r="K812" i="3"/>
  <c r="P812" i="3" s="1"/>
  <c r="H812" i="3"/>
  <c r="K811" i="3"/>
  <c r="P811" i="3" s="1"/>
  <c r="H811" i="3"/>
  <c r="K810" i="3"/>
  <c r="P810" i="3" s="1"/>
  <c r="H810" i="3"/>
  <c r="R810" i="3" s="1"/>
  <c r="K809" i="3"/>
  <c r="P809" i="3" s="1"/>
  <c r="H809" i="3"/>
  <c r="K808" i="3"/>
  <c r="P808" i="3" s="1"/>
  <c r="H808" i="3"/>
  <c r="Q808" i="3" s="1"/>
  <c r="K807" i="3"/>
  <c r="P807" i="3" s="1"/>
  <c r="H807" i="3"/>
  <c r="R807" i="3" s="1"/>
  <c r="K806" i="3"/>
  <c r="P806" i="3" s="1"/>
  <c r="H806" i="3"/>
  <c r="R806" i="3" s="1"/>
  <c r="K805" i="3"/>
  <c r="P805" i="3" s="1"/>
  <c r="S805" i="3" s="1"/>
  <c r="H805" i="3"/>
  <c r="R805" i="3" s="1"/>
  <c r="K804" i="3"/>
  <c r="P804" i="3" s="1"/>
  <c r="H804" i="3"/>
  <c r="Q804" i="3" s="1"/>
  <c r="K803" i="3"/>
  <c r="P803" i="3" s="1"/>
  <c r="H803" i="3"/>
  <c r="K802" i="3"/>
  <c r="P802" i="3" s="1"/>
  <c r="H802" i="3"/>
  <c r="K801" i="3"/>
  <c r="P801" i="3" s="1"/>
  <c r="H801" i="3"/>
  <c r="Q801" i="3" s="1"/>
  <c r="K800" i="3"/>
  <c r="P800" i="3" s="1"/>
  <c r="H800" i="3"/>
  <c r="R800" i="3" s="1"/>
  <c r="P799" i="3"/>
  <c r="K799" i="3"/>
  <c r="H799" i="3"/>
  <c r="Q799" i="3" s="1"/>
  <c r="K798" i="3"/>
  <c r="P798" i="3" s="1"/>
  <c r="H798" i="3"/>
  <c r="R798" i="3" s="1"/>
  <c r="K797" i="3"/>
  <c r="P797" i="3" s="1"/>
  <c r="H797" i="3"/>
  <c r="R797" i="3" s="1"/>
  <c r="K796" i="3"/>
  <c r="P796" i="3" s="1"/>
  <c r="H796" i="3"/>
  <c r="Q796" i="3" s="1"/>
  <c r="K795" i="3"/>
  <c r="P795" i="3" s="1"/>
  <c r="S795" i="3" s="1"/>
  <c r="H795" i="3"/>
  <c r="R795" i="3" s="1"/>
  <c r="K794" i="3"/>
  <c r="P794" i="3" s="1"/>
  <c r="H794" i="3"/>
  <c r="K793" i="3"/>
  <c r="P793" i="3" s="1"/>
  <c r="H793" i="3"/>
  <c r="Q793" i="3" s="1"/>
  <c r="Q792" i="3"/>
  <c r="K792" i="3"/>
  <c r="P792" i="3" s="1"/>
  <c r="H792" i="3"/>
  <c r="R792" i="3" s="1"/>
  <c r="K791" i="3"/>
  <c r="P791" i="3" s="1"/>
  <c r="H791" i="3"/>
  <c r="R791" i="3" s="1"/>
  <c r="K790" i="3"/>
  <c r="P790" i="3" s="1"/>
  <c r="H790" i="3"/>
  <c r="R790" i="3" s="1"/>
  <c r="K789" i="3"/>
  <c r="P789" i="3" s="1"/>
  <c r="H789" i="3"/>
  <c r="Q789" i="3" s="1"/>
  <c r="K788" i="3"/>
  <c r="P788" i="3" s="1"/>
  <c r="H788" i="3"/>
  <c r="K787" i="3"/>
  <c r="P787" i="3" s="1"/>
  <c r="H787" i="3"/>
  <c r="K786" i="3"/>
  <c r="P786" i="3" s="1"/>
  <c r="H786" i="3"/>
  <c r="K785" i="3"/>
  <c r="P785" i="3" s="1"/>
  <c r="H785" i="3"/>
  <c r="R785" i="3" s="1"/>
  <c r="K784" i="3"/>
  <c r="P784" i="3" s="1"/>
  <c r="H784" i="3"/>
  <c r="Q784" i="3" s="1"/>
  <c r="K783" i="3"/>
  <c r="P783" i="3" s="1"/>
  <c r="H783" i="3"/>
  <c r="Q783" i="3" s="1"/>
  <c r="K782" i="3"/>
  <c r="P782" i="3" s="1"/>
  <c r="H782" i="3"/>
  <c r="Q782" i="3" s="1"/>
  <c r="K781" i="3"/>
  <c r="P781" i="3" s="1"/>
  <c r="H781" i="3"/>
  <c r="K780" i="3"/>
  <c r="P780" i="3" s="1"/>
  <c r="H780" i="3"/>
  <c r="K779" i="3"/>
  <c r="P779" i="3" s="1"/>
  <c r="H779" i="3"/>
  <c r="R779" i="3" s="1"/>
  <c r="K778" i="3"/>
  <c r="P778" i="3" s="1"/>
  <c r="H778" i="3"/>
  <c r="R778" i="3" s="1"/>
  <c r="K777" i="3"/>
  <c r="P777" i="3" s="1"/>
  <c r="H777" i="3"/>
  <c r="Q777" i="3" s="1"/>
  <c r="K776" i="3"/>
  <c r="P776" i="3" s="1"/>
  <c r="H776" i="3"/>
  <c r="R776" i="3" s="1"/>
  <c r="K775" i="3"/>
  <c r="P775" i="3" s="1"/>
  <c r="H775" i="3"/>
  <c r="Q775" i="3" s="1"/>
  <c r="K774" i="3"/>
  <c r="P774" i="3" s="1"/>
  <c r="H774" i="3"/>
  <c r="Q774" i="3" s="1"/>
  <c r="K773" i="3"/>
  <c r="P773" i="3" s="1"/>
  <c r="H773" i="3"/>
  <c r="Q773" i="3" s="1"/>
  <c r="K772" i="3"/>
  <c r="P772" i="3" s="1"/>
  <c r="H772" i="3"/>
  <c r="Q772" i="3" s="1"/>
  <c r="K771" i="3"/>
  <c r="P771" i="3" s="1"/>
  <c r="H771" i="3"/>
  <c r="K770" i="3"/>
  <c r="P770" i="3" s="1"/>
  <c r="H770" i="3"/>
  <c r="K769" i="3"/>
  <c r="P769" i="3" s="1"/>
  <c r="H769" i="3"/>
  <c r="Q769" i="3" s="1"/>
  <c r="K768" i="3"/>
  <c r="P768" i="3" s="1"/>
  <c r="H768" i="3"/>
  <c r="R768" i="3" s="1"/>
  <c r="K767" i="3"/>
  <c r="P767" i="3" s="1"/>
  <c r="H767" i="3"/>
  <c r="R767" i="3" s="1"/>
  <c r="K766" i="3"/>
  <c r="P766" i="3" s="1"/>
  <c r="H766" i="3"/>
  <c r="Q766" i="3" s="1"/>
  <c r="K765" i="3"/>
  <c r="P765" i="3" s="1"/>
  <c r="H765" i="3"/>
  <c r="R765" i="3" s="1"/>
  <c r="K764" i="3"/>
  <c r="P764" i="3" s="1"/>
  <c r="H764" i="3"/>
  <c r="R764" i="3" s="1"/>
  <c r="K763" i="3"/>
  <c r="P763" i="3" s="1"/>
  <c r="H763" i="3"/>
  <c r="K762" i="3"/>
  <c r="P762" i="3" s="1"/>
  <c r="H762" i="3"/>
  <c r="K761" i="3"/>
  <c r="P761" i="3" s="1"/>
  <c r="H761" i="3"/>
  <c r="R761" i="3" s="1"/>
  <c r="K760" i="3"/>
  <c r="P760" i="3" s="1"/>
  <c r="H760" i="3"/>
  <c r="R760" i="3" s="1"/>
  <c r="K759" i="3"/>
  <c r="P759" i="3" s="1"/>
  <c r="H759" i="3"/>
  <c r="R759" i="3" s="1"/>
  <c r="K758" i="3"/>
  <c r="P758" i="3" s="1"/>
  <c r="H758" i="3"/>
  <c r="R758" i="3" s="1"/>
  <c r="K757" i="3"/>
  <c r="P757" i="3" s="1"/>
  <c r="H757" i="3"/>
  <c r="R757" i="3" s="1"/>
  <c r="P756" i="3"/>
  <c r="K756" i="3"/>
  <c r="H756" i="3"/>
  <c r="R756" i="3" s="1"/>
  <c r="K755" i="3"/>
  <c r="P755" i="3" s="1"/>
  <c r="H755" i="3"/>
  <c r="Q755" i="3" s="1"/>
  <c r="K754" i="3"/>
  <c r="P754" i="3" s="1"/>
  <c r="H754" i="3"/>
  <c r="Q754" i="3" s="1"/>
  <c r="K753" i="3"/>
  <c r="P753" i="3" s="1"/>
  <c r="H753" i="3"/>
  <c r="K752" i="3"/>
  <c r="P752" i="3" s="1"/>
  <c r="H752" i="3"/>
  <c r="Q752" i="3" s="1"/>
  <c r="K751" i="3"/>
  <c r="P751" i="3" s="1"/>
  <c r="H751" i="3"/>
  <c r="R751" i="3" s="1"/>
  <c r="K750" i="3"/>
  <c r="P750" i="3" s="1"/>
  <c r="H750" i="3"/>
  <c r="R750" i="3" s="1"/>
  <c r="K749" i="3"/>
  <c r="P749" i="3" s="1"/>
  <c r="H749" i="3"/>
  <c r="K748" i="3"/>
  <c r="P748" i="3" s="1"/>
  <c r="H748" i="3"/>
  <c r="R748" i="3" s="1"/>
  <c r="K747" i="3"/>
  <c r="P747" i="3" s="1"/>
  <c r="H747" i="3"/>
  <c r="R747" i="3" s="1"/>
  <c r="K746" i="3"/>
  <c r="P746" i="3" s="1"/>
  <c r="H746" i="3"/>
  <c r="K745" i="3"/>
  <c r="P745" i="3" s="1"/>
  <c r="H745" i="3"/>
  <c r="R745" i="3" s="1"/>
  <c r="K744" i="3"/>
  <c r="P744" i="3" s="1"/>
  <c r="H744" i="3"/>
  <c r="Q744" i="3" s="1"/>
  <c r="K743" i="3"/>
  <c r="P743" i="3" s="1"/>
  <c r="H743" i="3"/>
  <c r="R743" i="3" s="1"/>
  <c r="K742" i="3"/>
  <c r="P742" i="3" s="1"/>
  <c r="H742" i="3"/>
  <c r="R742" i="3" s="1"/>
  <c r="K741" i="3"/>
  <c r="P741" i="3" s="1"/>
  <c r="H741" i="3"/>
  <c r="R741" i="3" s="1"/>
  <c r="K740" i="3"/>
  <c r="P740" i="3" s="1"/>
  <c r="H740" i="3"/>
  <c r="R740" i="3" s="1"/>
  <c r="K739" i="3"/>
  <c r="P739" i="3" s="1"/>
  <c r="H739" i="3"/>
  <c r="Q739" i="3" s="1"/>
  <c r="K738" i="3"/>
  <c r="P738" i="3" s="1"/>
  <c r="H738" i="3"/>
  <c r="Q738" i="3" s="1"/>
  <c r="K737" i="3"/>
  <c r="P737" i="3" s="1"/>
  <c r="H737" i="3"/>
  <c r="R737" i="3" s="1"/>
  <c r="K736" i="3"/>
  <c r="P736" i="3" s="1"/>
  <c r="H736" i="3"/>
  <c r="Q736" i="3" s="1"/>
  <c r="K735" i="3"/>
  <c r="P735" i="3" s="1"/>
  <c r="H735" i="3"/>
  <c r="R735" i="3" s="1"/>
  <c r="K734" i="3"/>
  <c r="P734" i="3" s="1"/>
  <c r="H734" i="3"/>
  <c r="R734" i="3" s="1"/>
  <c r="K733" i="3"/>
  <c r="P733" i="3" s="1"/>
  <c r="H733" i="3"/>
  <c r="R733" i="3" s="1"/>
  <c r="K732" i="3"/>
  <c r="P732" i="3" s="1"/>
  <c r="H732" i="3"/>
  <c r="K731" i="3"/>
  <c r="P731" i="3" s="1"/>
  <c r="H731" i="3"/>
  <c r="R731" i="3" s="1"/>
  <c r="K730" i="3"/>
  <c r="P730" i="3" s="1"/>
  <c r="H730" i="3"/>
  <c r="K729" i="3"/>
  <c r="P729" i="3" s="1"/>
  <c r="H729" i="3"/>
  <c r="R729" i="3" s="1"/>
  <c r="P728" i="3"/>
  <c r="K728" i="3"/>
  <c r="H728" i="3"/>
  <c r="R728" i="3" s="1"/>
  <c r="K727" i="3"/>
  <c r="P727" i="3" s="1"/>
  <c r="H727" i="3"/>
  <c r="K726" i="3"/>
  <c r="P726" i="3" s="1"/>
  <c r="H726" i="3"/>
  <c r="R726" i="3" s="1"/>
  <c r="K725" i="3"/>
  <c r="P725" i="3" s="1"/>
  <c r="H725" i="3"/>
  <c r="Q725" i="3" s="1"/>
  <c r="K724" i="3"/>
  <c r="P724" i="3" s="1"/>
  <c r="H724" i="3"/>
  <c r="Q724" i="3" s="1"/>
  <c r="K723" i="3"/>
  <c r="P723" i="3" s="1"/>
  <c r="H723" i="3"/>
  <c r="Q723" i="3" s="1"/>
  <c r="K722" i="3"/>
  <c r="P722" i="3" s="1"/>
  <c r="H722" i="3"/>
  <c r="K721" i="3"/>
  <c r="P721" i="3" s="1"/>
  <c r="S721" i="3" s="1"/>
  <c r="H721" i="3"/>
  <c r="R721" i="3" s="1"/>
  <c r="K720" i="3"/>
  <c r="P720" i="3" s="1"/>
  <c r="H720" i="3"/>
  <c r="Q720" i="3" s="1"/>
  <c r="K719" i="3"/>
  <c r="P719" i="3" s="1"/>
  <c r="H719" i="3"/>
  <c r="R719" i="3" s="1"/>
  <c r="K718" i="3"/>
  <c r="P718" i="3" s="1"/>
  <c r="H718" i="3"/>
  <c r="R718" i="3" s="1"/>
  <c r="K717" i="3"/>
  <c r="P717" i="3" s="1"/>
  <c r="H717" i="3"/>
  <c r="R717" i="3" s="1"/>
  <c r="K716" i="3"/>
  <c r="P716" i="3" s="1"/>
  <c r="H716" i="3"/>
  <c r="K715" i="3"/>
  <c r="P715" i="3" s="1"/>
  <c r="H715" i="3"/>
  <c r="K714" i="3"/>
  <c r="P714" i="3" s="1"/>
  <c r="H714" i="3"/>
  <c r="K713" i="3"/>
  <c r="P713" i="3" s="1"/>
  <c r="H713" i="3"/>
  <c r="R713" i="3" s="1"/>
  <c r="P712" i="3"/>
  <c r="K712" i="3"/>
  <c r="H712" i="3"/>
  <c r="K711" i="3"/>
  <c r="P711" i="3" s="1"/>
  <c r="H711" i="3"/>
  <c r="R711" i="3" s="1"/>
  <c r="K710" i="3"/>
  <c r="P710" i="3" s="1"/>
  <c r="H710" i="3"/>
  <c r="K709" i="3"/>
  <c r="P709" i="3" s="1"/>
  <c r="S709" i="3" s="1"/>
  <c r="H709" i="3"/>
  <c r="R709" i="3" s="1"/>
  <c r="K708" i="3"/>
  <c r="P708" i="3" s="1"/>
  <c r="H708" i="3"/>
  <c r="Q708" i="3" s="1"/>
  <c r="K707" i="3"/>
  <c r="P707" i="3" s="1"/>
  <c r="H707" i="3"/>
  <c r="Q707" i="3" s="1"/>
  <c r="K706" i="3"/>
  <c r="P706" i="3" s="1"/>
  <c r="H706" i="3"/>
  <c r="Q706" i="3" s="1"/>
  <c r="K705" i="3"/>
  <c r="P705" i="3" s="1"/>
  <c r="H705" i="3"/>
  <c r="R705" i="3" s="1"/>
  <c r="K704" i="3"/>
  <c r="P704" i="3" s="1"/>
  <c r="H704" i="3"/>
  <c r="K703" i="3"/>
  <c r="P703" i="3" s="1"/>
  <c r="H703" i="3"/>
  <c r="R703" i="3" s="1"/>
  <c r="K702" i="3"/>
  <c r="P702" i="3" s="1"/>
  <c r="H702" i="3"/>
  <c r="R702" i="3" s="1"/>
  <c r="K701" i="3"/>
  <c r="P701" i="3" s="1"/>
  <c r="H701" i="3"/>
  <c r="K700" i="3"/>
  <c r="P700" i="3" s="1"/>
  <c r="H700" i="3"/>
  <c r="R700" i="3" s="1"/>
  <c r="K699" i="3"/>
  <c r="P699" i="3" s="1"/>
  <c r="H699" i="3"/>
  <c r="K698" i="3"/>
  <c r="P698" i="3" s="1"/>
  <c r="H698" i="3"/>
  <c r="K697" i="3"/>
  <c r="P697" i="3" s="1"/>
  <c r="H697" i="3"/>
  <c r="K696" i="3"/>
  <c r="P696" i="3" s="1"/>
  <c r="H696" i="3"/>
  <c r="K695" i="3"/>
  <c r="P695" i="3" s="1"/>
  <c r="H695" i="3"/>
  <c r="R695" i="3" s="1"/>
  <c r="K694" i="3"/>
  <c r="P694" i="3" s="1"/>
  <c r="H694" i="3"/>
  <c r="K693" i="3"/>
  <c r="P693" i="3" s="1"/>
  <c r="H693" i="3"/>
  <c r="K692" i="3"/>
  <c r="P692" i="3" s="1"/>
  <c r="H692" i="3"/>
  <c r="R692" i="3" s="1"/>
  <c r="K691" i="3"/>
  <c r="P691" i="3" s="1"/>
  <c r="H691" i="3"/>
  <c r="Q691" i="3" s="1"/>
  <c r="K690" i="3"/>
  <c r="P690" i="3" s="1"/>
  <c r="H690" i="3"/>
  <c r="K689" i="3"/>
  <c r="P689" i="3" s="1"/>
  <c r="H689" i="3"/>
  <c r="R689" i="3" s="1"/>
  <c r="K688" i="3"/>
  <c r="P688" i="3" s="1"/>
  <c r="H688" i="3"/>
  <c r="K687" i="3"/>
  <c r="P687" i="3" s="1"/>
  <c r="H687" i="3"/>
  <c r="Q687" i="3" s="1"/>
  <c r="K686" i="3"/>
  <c r="P686" i="3" s="1"/>
  <c r="H686" i="3"/>
  <c r="R686" i="3" s="1"/>
  <c r="K685" i="3"/>
  <c r="P685" i="3" s="1"/>
  <c r="H685" i="3"/>
  <c r="K684" i="3"/>
  <c r="P684" i="3" s="1"/>
  <c r="H684" i="3"/>
  <c r="Q684" i="3" s="1"/>
  <c r="K683" i="3"/>
  <c r="P683" i="3" s="1"/>
  <c r="H683" i="3"/>
  <c r="R683" i="3" s="1"/>
  <c r="K682" i="3"/>
  <c r="P682" i="3" s="1"/>
  <c r="H682" i="3"/>
  <c r="K681" i="3"/>
  <c r="P681" i="3" s="1"/>
  <c r="H681" i="3"/>
  <c r="K680" i="3"/>
  <c r="P680" i="3" s="1"/>
  <c r="H680" i="3"/>
  <c r="R680" i="3" s="1"/>
  <c r="K679" i="3"/>
  <c r="P679" i="3" s="1"/>
  <c r="H679" i="3"/>
  <c r="R679" i="3" s="1"/>
  <c r="K678" i="3"/>
  <c r="P678" i="3" s="1"/>
  <c r="H678" i="3"/>
  <c r="R678" i="3" s="1"/>
  <c r="K677" i="3"/>
  <c r="P677" i="3" s="1"/>
  <c r="H677" i="3"/>
  <c r="K676" i="3"/>
  <c r="P676" i="3" s="1"/>
  <c r="H676" i="3"/>
  <c r="R676" i="3" s="1"/>
  <c r="K675" i="3"/>
  <c r="P675" i="3" s="1"/>
  <c r="H675" i="3"/>
  <c r="Q675" i="3" s="1"/>
  <c r="K674" i="3"/>
  <c r="P674" i="3" s="1"/>
  <c r="H674" i="3"/>
  <c r="R674" i="3" s="1"/>
  <c r="K673" i="3"/>
  <c r="P673" i="3" s="1"/>
  <c r="H673" i="3"/>
  <c r="R673" i="3" s="1"/>
  <c r="K672" i="3"/>
  <c r="P672" i="3" s="1"/>
  <c r="H672" i="3"/>
  <c r="K671" i="3"/>
  <c r="P671" i="3" s="1"/>
  <c r="H671" i="3"/>
  <c r="R671" i="3" s="1"/>
  <c r="K670" i="3"/>
  <c r="P670" i="3" s="1"/>
  <c r="H670" i="3"/>
  <c r="K669" i="3"/>
  <c r="P669" i="3" s="1"/>
  <c r="H669" i="3"/>
  <c r="R669" i="3" s="1"/>
  <c r="K668" i="3"/>
  <c r="P668" i="3" s="1"/>
  <c r="H668" i="3"/>
  <c r="R668" i="3" s="1"/>
  <c r="K667" i="3"/>
  <c r="P667" i="3" s="1"/>
  <c r="H667" i="3"/>
  <c r="R667" i="3" s="1"/>
  <c r="K666" i="3"/>
  <c r="P666" i="3" s="1"/>
  <c r="H666" i="3"/>
  <c r="R666" i="3" s="1"/>
  <c r="K665" i="3"/>
  <c r="P665" i="3" s="1"/>
  <c r="H665" i="3"/>
  <c r="K664" i="3"/>
  <c r="P664" i="3" s="1"/>
  <c r="H664" i="3"/>
  <c r="Q664" i="3" s="1"/>
  <c r="K663" i="3"/>
  <c r="P663" i="3" s="1"/>
  <c r="S663" i="3" s="1"/>
  <c r="H663" i="3"/>
  <c r="R663" i="3" s="1"/>
  <c r="K662" i="3"/>
  <c r="P662" i="3" s="1"/>
  <c r="H662" i="3"/>
  <c r="Q662" i="3" s="1"/>
  <c r="K661" i="3"/>
  <c r="P661" i="3" s="1"/>
  <c r="H661" i="3"/>
  <c r="K660" i="3"/>
  <c r="P660" i="3" s="1"/>
  <c r="H660" i="3"/>
  <c r="Q660" i="3" s="1"/>
  <c r="K659" i="3"/>
  <c r="P659" i="3" s="1"/>
  <c r="H659" i="3"/>
  <c r="K658" i="3"/>
  <c r="P658" i="3" s="1"/>
  <c r="H658" i="3"/>
  <c r="Q658" i="3" s="1"/>
  <c r="K657" i="3"/>
  <c r="P657" i="3" s="1"/>
  <c r="H657" i="3"/>
  <c r="R657" i="3" s="1"/>
  <c r="K656" i="3"/>
  <c r="P656" i="3" s="1"/>
  <c r="H656" i="3"/>
  <c r="K655" i="3"/>
  <c r="P655" i="3" s="1"/>
  <c r="H655" i="3"/>
  <c r="R655" i="3" s="1"/>
  <c r="K654" i="3"/>
  <c r="P654" i="3" s="1"/>
  <c r="H654" i="3"/>
  <c r="K653" i="3"/>
  <c r="P653" i="3" s="1"/>
  <c r="H653" i="3"/>
  <c r="R653" i="3" s="1"/>
  <c r="K652" i="3"/>
  <c r="P652" i="3" s="1"/>
  <c r="H652" i="3"/>
  <c r="R652" i="3" s="1"/>
  <c r="K651" i="3"/>
  <c r="P651" i="3" s="1"/>
  <c r="H651" i="3"/>
  <c r="R651" i="3" s="1"/>
  <c r="K650" i="3"/>
  <c r="P650" i="3" s="1"/>
  <c r="H650" i="3"/>
  <c r="K649" i="3"/>
  <c r="P649" i="3" s="1"/>
  <c r="H649" i="3"/>
  <c r="R649" i="3" s="1"/>
  <c r="K648" i="3"/>
  <c r="P648" i="3" s="1"/>
  <c r="H648" i="3"/>
  <c r="K647" i="3"/>
  <c r="P647" i="3" s="1"/>
  <c r="H647" i="3"/>
  <c r="K646" i="3"/>
  <c r="P646" i="3" s="1"/>
  <c r="H646" i="3"/>
  <c r="K645" i="3"/>
  <c r="P645" i="3" s="1"/>
  <c r="H645" i="3"/>
  <c r="R645" i="3" s="1"/>
  <c r="K644" i="3"/>
  <c r="P644" i="3" s="1"/>
  <c r="H644" i="3"/>
  <c r="Q644" i="3" s="1"/>
  <c r="K643" i="3"/>
  <c r="P643" i="3" s="1"/>
  <c r="S643" i="3" s="1"/>
  <c r="H643" i="3"/>
  <c r="R643" i="3" s="1"/>
  <c r="K642" i="3"/>
  <c r="P642" i="3" s="1"/>
  <c r="H642" i="3"/>
  <c r="Q642" i="3" s="1"/>
  <c r="K641" i="3"/>
  <c r="P641" i="3" s="1"/>
  <c r="H641" i="3"/>
  <c r="R641" i="3" s="1"/>
  <c r="K640" i="3"/>
  <c r="P640" i="3" s="1"/>
  <c r="H640" i="3"/>
  <c r="K639" i="3"/>
  <c r="P639" i="3" s="1"/>
  <c r="H639" i="3"/>
  <c r="R639" i="3" s="1"/>
  <c r="K638" i="3"/>
  <c r="P638" i="3" s="1"/>
  <c r="H638" i="3"/>
  <c r="R638" i="3" s="1"/>
  <c r="K637" i="3"/>
  <c r="P637" i="3" s="1"/>
  <c r="H637" i="3"/>
  <c r="R637" i="3" s="1"/>
  <c r="K636" i="3"/>
  <c r="P636" i="3" s="1"/>
  <c r="H636" i="3"/>
  <c r="Q636" i="3" s="1"/>
  <c r="K635" i="3"/>
  <c r="P635" i="3" s="1"/>
  <c r="H635" i="3"/>
  <c r="Q635" i="3" s="1"/>
  <c r="K634" i="3"/>
  <c r="P634" i="3" s="1"/>
  <c r="H634" i="3"/>
  <c r="Q634" i="3" s="1"/>
  <c r="K633" i="3"/>
  <c r="P633" i="3" s="1"/>
  <c r="H633" i="3"/>
  <c r="K632" i="3"/>
  <c r="P632" i="3" s="1"/>
  <c r="H632" i="3"/>
  <c r="Q632" i="3" s="1"/>
  <c r="K631" i="3"/>
  <c r="P631" i="3" s="1"/>
  <c r="H631" i="3"/>
  <c r="K630" i="3"/>
  <c r="P630" i="3" s="1"/>
  <c r="H630" i="3"/>
  <c r="K629" i="3"/>
  <c r="P629" i="3" s="1"/>
  <c r="H629" i="3"/>
  <c r="Q629" i="3" s="1"/>
  <c r="R628" i="3"/>
  <c r="K628" i="3"/>
  <c r="P628" i="3" s="1"/>
  <c r="H628" i="3"/>
  <c r="Q628" i="3" s="1"/>
  <c r="K627" i="3"/>
  <c r="P627" i="3" s="1"/>
  <c r="H627" i="3"/>
  <c r="Q627" i="3" s="1"/>
  <c r="K626" i="3"/>
  <c r="P626" i="3" s="1"/>
  <c r="H626" i="3"/>
  <c r="Q626" i="3" s="1"/>
  <c r="K625" i="3"/>
  <c r="P625" i="3" s="1"/>
  <c r="H625" i="3"/>
  <c r="R625" i="3" s="1"/>
  <c r="K624" i="3"/>
  <c r="P624" i="3" s="1"/>
  <c r="H624" i="3"/>
  <c r="K623" i="3"/>
  <c r="P623" i="3" s="1"/>
  <c r="H623" i="3"/>
  <c r="R623" i="3" s="1"/>
  <c r="K622" i="3"/>
  <c r="P622" i="3" s="1"/>
  <c r="H622" i="3"/>
  <c r="R622" i="3" s="1"/>
  <c r="K621" i="3"/>
  <c r="P621" i="3" s="1"/>
  <c r="H621" i="3"/>
  <c r="Q621" i="3" s="1"/>
  <c r="K620" i="3"/>
  <c r="P620" i="3" s="1"/>
  <c r="H620" i="3"/>
  <c r="Q620" i="3" s="1"/>
  <c r="K619" i="3"/>
  <c r="P619" i="3" s="1"/>
  <c r="H619" i="3"/>
  <c r="K618" i="3"/>
  <c r="P618" i="3" s="1"/>
  <c r="H618" i="3"/>
  <c r="K617" i="3"/>
  <c r="P617" i="3" s="1"/>
  <c r="H617" i="3"/>
  <c r="R617" i="3" s="1"/>
  <c r="K616" i="3"/>
  <c r="P616" i="3" s="1"/>
  <c r="H616" i="3"/>
  <c r="R616" i="3" s="1"/>
  <c r="K615" i="3"/>
  <c r="P615" i="3" s="1"/>
  <c r="H615" i="3"/>
  <c r="R615" i="3" s="1"/>
  <c r="K614" i="3"/>
  <c r="P614" i="3" s="1"/>
  <c r="H614" i="3"/>
  <c r="Q614" i="3" s="1"/>
  <c r="K613" i="3"/>
  <c r="P613" i="3" s="1"/>
  <c r="H613" i="3"/>
  <c r="P612" i="3"/>
  <c r="K612" i="3"/>
  <c r="H612" i="3"/>
  <c r="R612" i="3" s="1"/>
  <c r="K611" i="3"/>
  <c r="P611" i="3" s="1"/>
  <c r="H611" i="3"/>
  <c r="Q611" i="3" s="1"/>
  <c r="K610" i="3"/>
  <c r="P610" i="3" s="1"/>
  <c r="H610" i="3"/>
  <c r="R610" i="3" s="1"/>
  <c r="K609" i="3"/>
  <c r="P609" i="3" s="1"/>
  <c r="H609" i="3"/>
  <c r="K608" i="3"/>
  <c r="P608" i="3" s="1"/>
  <c r="H608" i="3"/>
  <c r="R608" i="3" s="1"/>
  <c r="K607" i="3"/>
  <c r="P607" i="3" s="1"/>
  <c r="H607" i="3"/>
  <c r="R607" i="3" s="1"/>
  <c r="K606" i="3"/>
  <c r="P606" i="3" s="1"/>
  <c r="H606" i="3"/>
  <c r="K605" i="3"/>
  <c r="P605" i="3" s="1"/>
  <c r="H605" i="3"/>
  <c r="R605" i="3" s="1"/>
  <c r="K604" i="3"/>
  <c r="P604" i="3" s="1"/>
  <c r="H604" i="3"/>
  <c r="K603" i="3"/>
  <c r="P603" i="3" s="1"/>
  <c r="H603" i="3"/>
  <c r="K602" i="3"/>
  <c r="P602" i="3" s="1"/>
  <c r="H602" i="3"/>
  <c r="R602" i="3" s="1"/>
  <c r="K601" i="3"/>
  <c r="P601" i="3" s="1"/>
  <c r="H601" i="3"/>
  <c r="Q601" i="3" s="1"/>
  <c r="K600" i="3"/>
  <c r="P600" i="3" s="1"/>
  <c r="H600" i="3"/>
  <c r="R600" i="3" s="1"/>
  <c r="K599" i="3"/>
  <c r="P599" i="3" s="1"/>
  <c r="H599" i="3"/>
  <c r="R599" i="3" s="1"/>
  <c r="K598" i="3"/>
  <c r="P598" i="3" s="1"/>
  <c r="H598" i="3"/>
  <c r="R598" i="3" s="1"/>
  <c r="K597" i="3"/>
  <c r="P597" i="3" s="1"/>
  <c r="H597" i="3"/>
  <c r="R597" i="3" s="1"/>
  <c r="K596" i="3"/>
  <c r="P596" i="3" s="1"/>
  <c r="H596" i="3"/>
  <c r="K595" i="3"/>
  <c r="P595" i="3" s="1"/>
  <c r="H595" i="3"/>
  <c r="Q595" i="3" s="1"/>
  <c r="K594" i="3"/>
  <c r="P594" i="3" s="1"/>
  <c r="S594" i="3" s="1"/>
  <c r="H594" i="3"/>
  <c r="R594" i="3" s="1"/>
  <c r="K593" i="3"/>
  <c r="P593" i="3" s="1"/>
  <c r="H593" i="3"/>
  <c r="R593" i="3" s="1"/>
  <c r="K592" i="3"/>
  <c r="P592" i="3" s="1"/>
  <c r="H592" i="3"/>
  <c r="R592" i="3" s="1"/>
  <c r="K591" i="3"/>
  <c r="P591" i="3" s="1"/>
  <c r="H591" i="3"/>
  <c r="Q591" i="3" s="1"/>
  <c r="K590" i="3"/>
  <c r="P590" i="3" s="1"/>
  <c r="H590" i="3"/>
  <c r="Q590" i="3" s="1"/>
  <c r="K589" i="3"/>
  <c r="P589" i="3" s="1"/>
  <c r="H589" i="3"/>
  <c r="R589" i="3" s="1"/>
  <c r="K588" i="3"/>
  <c r="P588" i="3" s="1"/>
  <c r="H588" i="3"/>
  <c r="R588" i="3" s="1"/>
  <c r="K587" i="3"/>
  <c r="P587" i="3" s="1"/>
  <c r="H587" i="3"/>
  <c r="K586" i="3"/>
  <c r="P586" i="3" s="1"/>
  <c r="H586" i="3"/>
  <c r="R586" i="3" s="1"/>
  <c r="K585" i="3"/>
  <c r="P585" i="3" s="1"/>
  <c r="H585" i="3"/>
  <c r="Q585" i="3" s="1"/>
  <c r="K584" i="3"/>
  <c r="P584" i="3" s="1"/>
  <c r="H584" i="3"/>
  <c r="R584" i="3" s="1"/>
  <c r="K583" i="3"/>
  <c r="P583" i="3" s="1"/>
  <c r="H583" i="3"/>
  <c r="R583" i="3" s="1"/>
  <c r="K582" i="3"/>
  <c r="P582" i="3" s="1"/>
  <c r="H582" i="3"/>
  <c r="R582" i="3" s="1"/>
  <c r="Q581" i="3"/>
  <c r="K581" i="3"/>
  <c r="P581" i="3" s="1"/>
  <c r="S581" i="3" s="1"/>
  <c r="H581" i="3"/>
  <c r="R581" i="3" s="1"/>
  <c r="K580" i="3"/>
  <c r="P580" i="3" s="1"/>
  <c r="H580" i="3"/>
  <c r="R580" i="3" s="1"/>
  <c r="K579" i="3"/>
  <c r="P579" i="3" s="1"/>
  <c r="H579" i="3"/>
  <c r="Q579" i="3" s="1"/>
  <c r="K578" i="3"/>
  <c r="P578" i="3" s="1"/>
  <c r="H578" i="3"/>
  <c r="K577" i="3"/>
  <c r="P577" i="3" s="1"/>
  <c r="H577" i="3"/>
  <c r="R577" i="3" s="1"/>
  <c r="K576" i="3"/>
  <c r="P576" i="3" s="1"/>
  <c r="H576" i="3"/>
  <c r="R576" i="3" s="1"/>
  <c r="K575" i="3"/>
  <c r="P575" i="3" s="1"/>
  <c r="H575" i="3"/>
  <c r="R575" i="3" s="1"/>
  <c r="K574" i="3"/>
  <c r="P574" i="3" s="1"/>
  <c r="H574" i="3"/>
  <c r="R574" i="3" s="1"/>
  <c r="K573" i="3"/>
  <c r="P573" i="3" s="1"/>
  <c r="H573" i="3"/>
  <c r="Q573" i="3" s="1"/>
  <c r="K572" i="3"/>
  <c r="P572" i="3" s="1"/>
  <c r="H572" i="3"/>
  <c r="R572" i="3" s="1"/>
  <c r="K571" i="3"/>
  <c r="P571" i="3" s="1"/>
  <c r="H571" i="3"/>
  <c r="Q571" i="3" s="1"/>
  <c r="K570" i="3"/>
  <c r="P570" i="3" s="1"/>
  <c r="H570" i="3"/>
  <c r="R570" i="3" s="1"/>
  <c r="K569" i="3"/>
  <c r="P569" i="3" s="1"/>
  <c r="H569" i="3"/>
  <c r="Q569" i="3" s="1"/>
  <c r="K568" i="3"/>
  <c r="P568" i="3" s="1"/>
  <c r="H568" i="3"/>
  <c r="K567" i="3"/>
  <c r="P567" i="3" s="1"/>
  <c r="H567" i="3"/>
  <c r="R567" i="3" s="1"/>
  <c r="K566" i="3"/>
  <c r="P566" i="3" s="1"/>
  <c r="H566" i="3"/>
  <c r="K565" i="3"/>
  <c r="P565" i="3" s="1"/>
  <c r="H565" i="3"/>
  <c r="R565" i="3" s="1"/>
  <c r="K564" i="3"/>
  <c r="P564" i="3" s="1"/>
  <c r="H564" i="3"/>
  <c r="K563" i="3"/>
  <c r="P563" i="3" s="1"/>
  <c r="H563" i="3"/>
  <c r="K562" i="3"/>
  <c r="P562" i="3" s="1"/>
  <c r="H562" i="3"/>
  <c r="K561" i="3"/>
  <c r="P561" i="3" s="1"/>
  <c r="H561" i="3"/>
  <c r="R561" i="3" s="1"/>
  <c r="K560" i="3"/>
  <c r="P560" i="3" s="1"/>
  <c r="H560" i="3"/>
  <c r="K559" i="3"/>
  <c r="P559" i="3" s="1"/>
  <c r="H559" i="3"/>
  <c r="R559" i="3" s="1"/>
  <c r="K558" i="3"/>
  <c r="P558" i="3" s="1"/>
  <c r="H558" i="3"/>
  <c r="K557" i="3"/>
  <c r="P557" i="3" s="1"/>
  <c r="H557" i="3"/>
  <c r="R557" i="3" s="1"/>
  <c r="K556" i="3"/>
  <c r="P556" i="3" s="1"/>
  <c r="H556" i="3"/>
  <c r="K555" i="3"/>
  <c r="P555" i="3" s="1"/>
  <c r="H555" i="3"/>
  <c r="Q555" i="3" s="1"/>
  <c r="K554" i="3"/>
  <c r="P554" i="3" s="1"/>
  <c r="H554" i="3"/>
  <c r="K553" i="3"/>
  <c r="P553" i="3" s="1"/>
  <c r="H553" i="3"/>
  <c r="K552" i="3"/>
  <c r="P552" i="3" s="1"/>
  <c r="H552" i="3"/>
  <c r="Q552" i="3" s="1"/>
  <c r="K551" i="3"/>
  <c r="P551" i="3" s="1"/>
  <c r="H551" i="3"/>
  <c r="R551" i="3" s="1"/>
  <c r="K550" i="3"/>
  <c r="P550" i="3" s="1"/>
  <c r="H550" i="3"/>
  <c r="K549" i="3"/>
  <c r="P549" i="3" s="1"/>
  <c r="H549" i="3"/>
  <c r="R549" i="3" s="1"/>
  <c r="K548" i="3"/>
  <c r="P548" i="3" s="1"/>
  <c r="H548" i="3"/>
  <c r="K547" i="3"/>
  <c r="P547" i="3" s="1"/>
  <c r="H547" i="3"/>
  <c r="K546" i="3"/>
  <c r="P546" i="3" s="1"/>
  <c r="H546" i="3"/>
  <c r="R546" i="3" s="1"/>
  <c r="K545" i="3"/>
  <c r="P545" i="3" s="1"/>
  <c r="H545" i="3"/>
  <c r="R545" i="3" s="1"/>
  <c r="K544" i="3"/>
  <c r="P544" i="3" s="1"/>
  <c r="H544" i="3"/>
  <c r="R544" i="3" s="1"/>
  <c r="K543" i="3"/>
  <c r="P543" i="3" s="1"/>
  <c r="H543" i="3"/>
  <c r="R543" i="3" s="1"/>
  <c r="K542" i="3"/>
  <c r="P542" i="3" s="1"/>
  <c r="H542" i="3"/>
  <c r="K541" i="3"/>
  <c r="P541" i="3" s="1"/>
  <c r="H541" i="3"/>
  <c r="Q540" i="3"/>
  <c r="K540" i="3"/>
  <c r="P540" i="3" s="1"/>
  <c r="H540" i="3"/>
  <c r="R540" i="3" s="1"/>
  <c r="K539" i="3"/>
  <c r="P539" i="3" s="1"/>
  <c r="H539" i="3"/>
  <c r="Q539" i="3" s="1"/>
  <c r="K538" i="3"/>
  <c r="P538" i="3" s="1"/>
  <c r="H538" i="3"/>
  <c r="R538" i="3" s="1"/>
  <c r="K537" i="3"/>
  <c r="P537" i="3" s="1"/>
  <c r="H537" i="3"/>
  <c r="K536" i="3"/>
  <c r="P536" i="3" s="1"/>
  <c r="H536" i="3"/>
  <c r="Q536" i="3" s="1"/>
  <c r="K535" i="3"/>
  <c r="P535" i="3" s="1"/>
  <c r="H535" i="3"/>
  <c r="R535" i="3" s="1"/>
  <c r="K534" i="3"/>
  <c r="P534" i="3" s="1"/>
  <c r="H534" i="3"/>
  <c r="R534" i="3" s="1"/>
  <c r="K533" i="3"/>
  <c r="P533" i="3" s="1"/>
  <c r="H533" i="3"/>
  <c r="R533" i="3" s="1"/>
  <c r="K532" i="3"/>
  <c r="P532" i="3" s="1"/>
  <c r="H532" i="3"/>
  <c r="R532" i="3" s="1"/>
  <c r="K531" i="3"/>
  <c r="P531" i="3" s="1"/>
  <c r="H531" i="3"/>
  <c r="Q531" i="3" s="1"/>
  <c r="K530" i="3"/>
  <c r="P530" i="3" s="1"/>
  <c r="H530" i="3"/>
  <c r="R530" i="3" s="1"/>
  <c r="K529" i="3"/>
  <c r="P529" i="3" s="1"/>
  <c r="H529" i="3"/>
  <c r="R529" i="3" s="1"/>
  <c r="K528" i="3"/>
  <c r="P528" i="3" s="1"/>
  <c r="H528" i="3"/>
  <c r="R528" i="3" s="1"/>
  <c r="K527" i="3"/>
  <c r="P527" i="3" s="1"/>
  <c r="H527" i="3"/>
  <c r="R527" i="3" s="1"/>
  <c r="K526" i="3"/>
  <c r="P526" i="3" s="1"/>
  <c r="H526" i="3"/>
  <c r="R526" i="3" s="1"/>
  <c r="Q525" i="3"/>
  <c r="K525" i="3"/>
  <c r="P525" i="3" s="1"/>
  <c r="H525" i="3"/>
  <c r="R525" i="3" s="1"/>
  <c r="K524" i="3"/>
  <c r="P524" i="3" s="1"/>
  <c r="H524" i="3"/>
  <c r="Q524" i="3" s="1"/>
  <c r="K523" i="3"/>
  <c r="P523" i="3" s="1"/>
  <c r="H523" i="3"/>
  <c r="K522" i="3"/>
  <c r="P522" i="3" s="1"/>
  <c r="H522" i="3"/>
  <c r="K521" i="3"/>
  <c r="P521" i="3" s="1"/>
  <c r="H521" i="3"/>
  <c r="K520" i="3"/>
  <c r="P520" i="3" s="1"/>
  <c r="H520" i="3"/>
  <c r="Q520" i="3" s="1"/>
  <c r="K519" i="3"/>
  <c r="P519" i="3" s="1"/>
  <c r="H519" i="3"/>
  <c r="Q519" i="3" s="1"/>
  <c r="K518" i="3"/>
  <c r="P518" i="3" s="1"/>
  <c r="H518" i="3"/>
  <c r="R518" i="3" s="1"/>
  <c r="K517" i="3"/>
  <c r="P517" i="3" s="1"/>
  <c r="H517" i="3"/>
  <c r="K516" i="3"/>
  <c r="P516" i="3" s="1"/>
  <c r="H516" i="3"/>
  <c r="Q516" i="3" s="1"/>
  <c r="K515" i="3"/>
  <c r="P515" i="3" s="1"/>
  <c r="H515" i="3"/>
  <c r="R515" i="3" s="1"/>
  <c r="K514" i="3"/>
  <c r="P514" i="3" s="1"/>
  <c r="H514" i="3"/>
  <c r="R514" i="3" s="1"/>
  <c r="K513" i="3"/>
  <c r="P513" i="3" s="1"/>
  <c r="H513" i="3"/>
  <c r="R513" i="3" s="1"/>
  <c r="K512" i="3"/>
  <c r="P512" i="3" s="1"/>
  <c r="H512" i="3"/>
  <c r="R512" i="3" s="1"/>
  <c r="K511" i="3"/>
  <c r="P511" i="3" s="1"/>
  <c r="H511" i="3"/>
  <c r="R511" i="3" s="1"/>
  <c r="K510" i="3"/>
  <c r="P510" i="3" s="1"/>
  <c r="H510" i="3"/>
  <c r="Q510" i="3" s="1"/>
  <c r="K509" i="3"/>
  <c r="P509" i="3" s="1"/>
  <c r="H509" i="3"/>
  <c r="R509" i="3" s="1"/>
  <c r="K508" i="3"/>
  <c r="P508" i="3" s="1"/>
  <c r="H508" i="3"/>
  <c r="Q508" i="3" s="1"/>
  <c r="K507" i="3"/>
  <c r="P507" i="3" s="1"/>
  <c r="H507" i="3"/>
  <c r="R507" i="3" s="1"/>
  <c r="K506" i="3"/>
  <c r="P506" i="3" s="1"/>
  <c r="H506" i="3"/>
  <c r="K505" i="3"/>
  <c r="P505" i="3" s="1"/>
  <c r="H505" i="3"/>
  <c r="Q505" i="3" s="1"/>
  <c r="K504" i="3"/>
  <c r="P504" i="3" s="1"/>
  <c r="H504" i="3"/>
  <c r="K503" i="3"/>
  <c r="P503" i="3" s="1"/>
  <c r="H503" i="3"/>
  <c r="R503" i="3" s="1"/>
  <c r="K502" i="3"/>
  <c r="P502" i="3" s="1"/>
  <c r="H502" i="3"/>
  <c r="R502" i="3" s="1"/>
  <c r="K501" i="3"/>
  <c r="P501" i="3" s="1"/>
  <c r="H501" i="3"/>
  <c r="Q501" i="3" s="1"/>
  <c r="K500" i="3"/>
  <c r="P500" i="3" s="1"/>
  <c r="H500" i="3"/>
  <c r="R500" i="3" s="1"/>
  <c r="K499" i="3"/>
  <c r="P499" i="3" s="1"/>
  <c r="H499" i="3"/>
  <c r="Q499" i="3" s="1"/>
  <c r="K498" i="3"/>
  <c r="P498" i="3" s="1"/>
  <c r="H498" i="3"/>
  <c r="R498" i="3" s="1"/>
  <c r="K497" i="3"/>
  <c r="P497" i="3" s="1"/>
  <c r="H497" i="3"/>
  <c r="Q497" i="3" s="1"/>
  <c r="K496" i="3"/>
  <c r="P496" i="3" s="1"/>
  <c r="H496" i="3"/>
  <c r="Q496" i="3" s="1"/>
  <c r="K495" i="3"/>
  <c r="P495" i="3" s="1"/>
  <c r="H495" i="3"/>
  <c r="K494" i="3"/>
  <c r="P494" i="3" s="1"/>
  <c r="H494" i="3"/>
  <c r="R494" i="3" s="1"/>
  <c r="K493" i="3"/>
  <c r="P493" i="3" s="1"/>
  <c r="H493" i="3"/>
  <c r="R493" i="3" s="1"/>
  <c r="K492" i="3"/>
  <c r="P492" i="3" s="1"/>
  <c r="H492" i="3"/>
  <c r="R492" i="3" s="1"/>
  <c r="K491" i="3"/>
  <c r="P491" i="3" s="1"/>
  <c r="H491" i="3"/>
  <c r="R491" i="3" s="1"/>
  <c r="K490" i="3"/>
  <c r="P490" i="3" s="1"/>
  <c r="H490" i="3"/>
  <c r="R490" i="3" s="1"/>
  <c r="K489" i="3"/>
  <c r="P489" i="3" s="1"/>
  <c r="H489" i="3"/>
  <c r="R489" i="3" s="1"/>
  <c r="P488" i="3"/>
  <c r="K488" i="3"/>
  <c r="H488" i="3"/>
  <c r="Q488" i="3" s="1"/>
  <c r="K487" i="3"/>
  <c r="P487" i="3" s="1"/>
  <c r="H487" i="3"/>
  <c r="R487" i="3" s="1"/>
  <c r="K486" i="3"/>
  <c r="P486" i="3" s="1"/>
  <c r="H486" i="3"/>
  <c r="R486" i="3" s="1"/>
  <c r="K485" i="3"/>
  <c r="P485" i="3" s="1"/>
  <c r="H485" i="3"/>
  <c r="R485" i="3" s="1"/>
  <c r="K484" i="3"/>
  <c r="P484" i="3" s="1"/>
  <c r="H484" i="3"/>
  <c r="R484" i="3" s="1"/>
  <c r="K483" i="3"/>
  <c r="P483" i="3" s="1"/>
  <c r="H483" i="3"/>
  <c r="R483" i="3" s="1"/>
  <c r="K482" i="3"/>
  <c r="P482" i="3" s="1"/>
  <c r="H482" i="3"/>
  <c r="R482" i="3" s="1"/>
  <c r="K481" i="3"/>
  <c r="P481" i="3" s="1"/>
  <c r="H481" i="3"/>
  <c r="R481" i="3" s="1"/>
  <c r="K480" i="3"/>
  <c r="P480" i="3" s="1"/>
  <c r="H480" i="3"/>
  <c r="Q480" i="3" s="1"/>
  <c r="K479" i="3"/>
  <c r="P479" i="3" s="1"/>
  <c r="H479" i="3"/>
  <c r="K478" i="3"/>
  <c r="P478" i="3" s="1"/>
  <c r="H478" i="3"/>
  <c r="R478" i="3" s="1"/>
  <c r="K477" i="3"/>
  <c r="P477" i="3" s="1"/>
  <c r="H477" i="3"/>
  <c r="R477" i="3" s="1"/>
  <c r="K476" i="3"/>
  <c r="P476" i="3" s="1"/>
  <c r="H476" i="3"/>
  <c r="R476" i="3" s="1"/>
  <c r="K475" i="3"/>
  <c r="P475" i="3" s="1"/>
  <c r="H475" i="3"/>
  <c r="Q475" i="3" s="1"/>
  <c r="K474" i="3"/>
  <c r="P474" i="3" s="1"/>
  <c r="H474" i="3"/>
  <c r="R474" i="3" s="1"/>
  <c r="K473" i="3"/>
  <c r="P473" i="3" s="1"/>
  <c r="H473" i="3"/>
  <c r="K472" i="3"/>
  <c r="P472" i="3" s="1"/>
  <c r="H472" i="3"/>
  <c r="Q472" i="3" s="1"/>
  <c r="K471" i="3"/>
  <c r="P471" i="3" s="1"/>
  <c r="H471" i="3"/>
  <c r="R471" i="3" s="1"/>
  <c r="K470" i="3"/>
  <c r="P470" i="3" s="1"/>
  <c r="H470" i="3"/>
  <c r="R470" i="3" s="1"/>
  <c r="K469" i="3"/>
  <c r="P469" i="3" s="1"/>
  <c r="H469" i="3"/>
  <c r="K468" i="3"/>
  <c r="P468" i="3" s="1"/>
  <c r="H468" i="3"/>
  <c r="R468" i="3" s="1"/>
  <c r="P467" i="3"/>
  <c r="K467" i="3"/>
  <c r="H467" i="3"/>
  <c r="Q467" i="3" s="1"/>
  <c r="K466" i="3"/>
  <c r="P466" i="3" s="1"/>
  <c r="H466" i="3"/>
  <c r="R466" i="3" s="1"/>
  <c r="Q465" i="3"/>
  <c r="K465" i="3"/>
  <c r="P465" i="3" s="1"/>
  <c r="H465" i="3"/>
  <c r="R465" i="3" s="1"/>
  <c r="S465" i="3" s="1"/>
  <c r="K464" i="3"/>
  <c r="P464" i="3" s="1"/>
  <c r="H464" i="3"/>
  <c r="Q464" i="3" s="1"/>
  <c r="K463" i="3"/>
  <c r="P463" i="3" s="1"/>
  <c r="H463" i="3"/>
  <c r="K462" i="3"/>
  <c r="P462" i="3" s="1"/>
  <c r="H462" i="3"/>
  <c r="R462" i="3" s="1"/>
  <c r="K461" i="3"/>
  <c r="P461" i="3" s="1"/>
  <c r="H461" i="3"/>
  <c r="R461" i="3" s="1"/>
  <c r="K460" i="3"/>
  <c r="P460" i="3" s="1"/>
  <c r="H460" i="3"/>
  <c r="R460" i="3" s="1"/>
  <c r="K459" i="3"/>
  <c r="P459" i="3" s="1"/>
  <c r="H459" i="3"/>
  <c r="R459" i="3" s="1"/>
  <c r="K458" i="3"/>
  <c r="P458" i="3" s="1"/>
  <c r="H458" i="3"/>
  <c r="R458" i="3" s="1"/>
  <c r="K457" i="3"/>
  <c r="P457" i="3" s="1"/>
  <c r="H457" i="3"/>
  <c r="Q457" i="3" s="1"/>
  <c r="K456" i="3"/>
  <c r="P456" i="3" s="1"/>
  <c r="H456" i="3"/>
  <c r="Q456" i="3" s="1"/>
  <c r="K455" i="3"/>
  <c r="P455" i="3" s="1"/>
  <c r="H455" i="3"/>
  <c r="Q455" i="3" s="1"/>
  <c r="K454" i="3"/>
  <c r="P454" i="3" s="1"/>
  <c r="H454" i="3"/>
  <c r="R454" i="3" s="1"/>
  <c r="K453" i="3"/>
  <c r="P453" i="3" s="1"/>
  <c r="H453" i="3"/>
  <c r="Q453" i="3" s="1"/>
  <c r="K452" i="3"/>
  <c r="P452" i="3" s="1"/>
  <c r="H452" i="3"/>
  <c r="R452" i="3" s="1"/>
  <c r="K451" i="3"/>
  <c r="P451" i="3" s="1"/>
  <c r="H451" i="3"/>
  <c r="R451" i="3" s="1"/>
  <c r="K450" i="3"/>
  <c r="P450" i="3" s="1"/>
  <c r="H450" i="3"/>
  <c r="K449" i="3"/>
  <c r="P449" i="3" s="1"/>
  <c r="H449" i="3"/>
  <c r="R449" i="3" s="1"/>
  <c r="K448" i="3"/>
  <c r="P448" i="3" s="1"/>
  <c r="H448" i="3"/>
  <c r="K447" i="3"/>
  <c r="P447" i="3" s="1"/>
  <c r="H447" i="3"/>
  <c r="K446" i="3"/>
  <c r="P446" i="3" s="1"/>
  <c r="H446" i="3"/>
  <c r="K445" i="3"/>
  <c r="P445" i="3" s="1"/>
  <c r="H445" i="3"/>
  <c r="R445" i="3" s="1"/>
  <c r="K444" i="3"/>
  <c r="P444" i="3" s="1"/>
  <c r="H444" i="3"/>
  <c r="R444" i="3" s="1"/>
  <c r="K443" i="3"/>
  <c r="P443" i="3" s="1"/>
  <c r="H443" i="3"/>
  <c r="R443" i="3" s="1"/>
  <c r="K442" i="3"/>
  <c r="P442" i="3" s="1"/>
  <c r="H442" i="3"/>
  <c r="K441" i="3"/>
  <c r="P441" i="3" s="1"/>
  <c r="H441" i="3"/>
  <c r="R441" i="3" s="1"/>
  <c r="K440" i="3"/>
  <c r="P440" i="3" s="1"/>
  <c r="H440" i="3"/>
  <c r="Q440" i="3" s="1"/>
  <c r="K439" i="3"/>
  <c r="P439" i="3" s="1"/>
  <c r="H439" i="3"/>
  <c r="R439" i="3" s="1"/>
  <c r="K438" i="3"/>
  <c r="P438" i="3" s="1"/>
  <c r="H438" i="3"/>
  <c r="K437" i="3"/>
  <c r="P437" i="3" s="1"/>
  <c r="H437" i="3"/>
  <c r="R437" i="3" s="1"/>
  <c r="K436" i="3"/>
  <c r="P436" i="3" s="1"/>
  <c r="H436" i="3"/>
  <c r="R436" i="3" s="1"/>
  <c r="K435" i="3"/>
  <c r="P435" i="3" s="1"/>
  <c r="H435" i="3"/>
  <c r="R435" i="3" s="1"/>
  <c r="K434" i="3"/>
  <c r="P434" i="3" s="1"/>
  <c r="H434" i="3"/>
  <c r="R434" i="3" s="1"/>
  <c r="K433" i="3"/>
  <c r="P433" i="3" s="1"/>
  <c r="H433" i="3"/>
  <c r="R433" i="3" s="1"/>
  <c r="K432" i="3"/>
  <c r="P432" i="3" s="1"/>
  <c r="H432" i="3"/>
  <c r="R432" i="3" s="1"/>
  <c r="K431" i="3"/>
  <c r="P431" i="3" s="1"/>
  <c r="H431" i="3"/>
  <c r="K430" i="3"/>
  <c r="P430" i="3" s="1"/>
  <c r="H430" i="3"/>
  <c r="R430" i="3" s="1"/>
  <c r="K429" i="3"/>
  <c r="P429" i="3" s="1"/>
  <c r="H429" i="3"/>
  <c r="R429" i="3" s="1"/>
  <c r="K428" i="3"/>
  <c r="P428" i="3" s="1"/>
  <c r="H428" i="3"/>
  <c r="R428" i="3" s="1"/>
  <c r="K427" i="3"/>
  <c r="P427" i="3" s="1"/>
  <c r="H427" i="3"/>
  <c r="R427" i="3" s="1"/>
  <c r="K426" i="3"/>
  <c r="P426" i="3" s="1"/>
  <c r="H426" i="3"/>
  <c r="Q426" i="3" s="1"/>
  <c r="K425" i="3"/>
  <c r="P425" i="3" s="1"/>
  <c r="H425" i="3"/>
  <c r="K424" i="3"/>
  <c r="P424" i="3" s="1"/>
  <c r="H424" i="3"/>
  <c r="R424" i="3" s="1"/>
  <c r="K423" i="3"/>
  <c r="P423" i="3" s="1"/>
  <c r="H423" i="3"/>
  <c r="K422" i="3"/>
  <c r="P422" i="3" s="1"/>
  <c r="H422" i="3"/>
  <c r="R422" i="3" s="1"/>
  <c r="K421" i="3"/>
  <c r="P421" i="3" s="1"/>
  <c r="H421" i="3"/>
  <c r="R421" i="3" s="1"/>
  <c r="K420" i="3"/>
  <c r="P420" i="3" s="1"/>
  <c r="H420" i="3"/>
  <c r="R420" i="3" s="1"/>
  <c r="K419" i="3"/>
  <c r="P419" i="3" s="1"/>
  <c r="H419" i="3"/>
  <c r="R419" i="3" s="1"/>
  <c r="K418" i="3"/>
  <c r="P418" i="3" s="1"/>
  <c r="H418" i="3"/>
  <c r="K417" i="3"/>
  <c r="P417" i="3" s="1"/>
  <c r="H417" i="3"/>
  <c r="R417" i="3" s="1"/>
  <c r="K416" i="3"/>
  <c r="P416" i="3" s="1"/>
  <c r="H416" i="3"/>
  <c r="K415" i="3"/>
  <c r="P415" i="3" s="1"/>
  <c r="H415" i="3"/>
  <c r="Q415" i="3" s="1"/>
  <c r="K414" i="3"/>
  <c r="P414" i="3" s="1"/>
  <c r="H414" i="3"/>
  <c r="R414" i="3" s="1"/>
  <c r="K413" i="3"/>
  <c r="P413" i="3" s="1"/>
  <c r="H413" i="3"/>
  <c r="R413" i="3" s="1"/>
  <c r="K412" i="3"/>
  <c r="P412" i="3" s="1"/>
  <c r="S412" i="3" s="1"/>
  <c r="H412" i="3"/>
  <c r="R412" i="3" s="1"/>
  <c r="K411" i="3"/>
  <c r="P411" i="3" s="1"/>
  <c r="H411" i="3"/>
  <c r="R411" i="3" s="1"/>
  <c r="K410" i="3"/>
  <c r="P410" i="3" s="1"/>
  <c r="H410" i="3"/>
  <c r="Q410" i="3" s="1"/>
  <c r="K409" i="3"/>
  <c r="P409" i="3" s="1"/>
  <c r="H409" i="3"/>
  <c r="R409" i="3" s="1"/>
  <c r="K408" i="3"/>
  <c r="P408" i="3" s="1"/>
  <c r="H408" i="3"/>
  <c r="R408" i="3" s="1"/>
  <c r="K407" i="3"/>
  <c r="P407" i="3" s="1"/>
  <c r="H407" i="3"/>
  <c r="K406" i="3"/>
  <c r="P406" i="3" s="1"/>
  <c r="H406" i="3"/>
  <c r="R406" i="3" s="1"/>
  <c r="K405" i="3"/>
  <c r="P405" i="3" s="1"/>
  <c r="H405" i="3"/>
  <c r="R405" i="3" s="1"/>
  <c r="K404" i="3"/>
  <c r="P404" i="3" s="1"/>
  <c r="H404" i="3"/>
  <c r="R404" i="3" s="1"/>
  <c r="K403" i="3"/>
  <c r="P403" i="3" s="1"/>
  <c r="H403" i="3"/>
  <c r="R403" i="3" s="1"/>
  <c r="K402" i="3"/>
  <c r="P402" i="3" s="1"/>
  <c r="H402" i="3"/>
  <c r="K401" i="3"/>
  <c r="P401" i="3" s="1"/>
  <c r="H401" i="3"/>
  <c r="R401" i="3" s="1"/>
  <c r="P400" i="3"/>
  <c r="K400" i="3"/>
  <c r="H400" i="3"/>
  <c r="Q400" i="3" s="1"/>
  <c r="K399" i="3"/>
  <c r="P399" i="3" s="1"/>
  <c r="H399" i="3"/>
  <c r="Q399" i="3" s="1"/>
  <c r="K398" i="3"/>
  <c r="P398" i="3" s="1"/>
  <c r="H398" i="3"/>
  <c r="Q398" i="3" s="1"/>
  <c r="K397" i="3"/>
  <c r="P397" i="3" s="1"/>
  <c r="H397" i="3"/>
  <c r="K396" i="3"/>
  <c r="P396" i="3" s="1"/>
  <c r="H396" i="3"/>
  <c r="R396" i="3" s="1"/>
  <c r="K395" i="3"/>
  <c r="P395" i="3" s="1"/>
  <c r="H395" i="3"/>
  <c r="K394" i="3"/>
  <c r="P394" i="3" s="1"/>
  <c r="H394" i="3"/>
  <c r="Q394" i="3" s="1"/>
  <c r="K393" i="3"/>
  <c r="P393" i="3" s="1"/>
  <c r="H393" i="3"/>
  <c r="K392" i="3"/>
  <c r="P392" i="3" s="1"/>
  <c r="H392" i="3"/>
  <c r="R392" i="3" s="1"/>
  <c r="K391" i="3"/>
  <c r="P391" i="3" s="1"/>
  <c r="H391" i="3"/>
  <c r="R391" i="3" s="1"/>
  <c r="K390" i="3"/>
  <c r="P390" i="3" s="1"/>
  <c r="H390" i="3"/>
  <c r="R390" i="3" s="1"/>
  <c r="K389" i="3"/>
  <c r="P389" i="3" s="1"/>
  <c r="H389" i="3"/>
  <c r="R389" i="3" s="1"/>
  <c r="K388" i="3"/>
  <c r="P388" i="3" s="1"/>
  <c r="H388" i="3"/>
  <c r="K387" i="3"/>
  <c r="P387" i="3" s="1"/>
  <c r="H387" i="3"/>
  <c r="Q387" i="3" s="1"/>
  <c r="K386" i="3"/>
  <c r="P386" i="3" s="1"/>
  <c r="H386" i="3"/>
  <c r="K385" i="3"/>
  <c r="P385" i="3" s="1"/>
  <c r="H385" i="3"/>
  <c r="K384" i="3"/>
  <c r="P384" i="3" s="1"/>
  <c r="H384" i="3"/>
  <c r="R384" i="3" s="1"/>
  <c r="K383" i="3"/>
  <c r="P383" i="3" s="1"/>
  <c r="H383" i="3"/>
  <c r="Q383" i="3" s="1"/>
  <c r="K382" i="3"/>
  <c r="P382" i="3" s="1"/>
  <c r="H382" i="3"/>
  <c r="R382" i="3" s="1"/>
  <c r="K381" i="3"/>
  <c r="P381" i="3" s="1"/>
  <c r="H381" i="3"/>
  <c r="R381" i="3" s="1"/>
  <c r="K380" i="3"/>
  <c r="P380" i="3" s="1"/>
  <c r="H380" i="3"/>
  <c r="R380" i="3" s="1"/>
  <c r="K379" i="3"/>
  <c r="P379" i="3" s="1"/>
  <c r="H379" i="3"/>
  <c r="P378" i="3"/>
  <c r="K378" i="3"/>
  <c r="H378" i="3"/>
  <c r="Q378" i="3" s="1"/>
  <c r="K377" i="3"/>
  <c r="P377" i="3" s="1"/>
  <c r="H377" i="3"/>
  <c r="R377" i="3" s="1"/>
  <c r="K376" i="3"/>
  <c r="P376" i="3" s="1"/>
  <c r="H376" i="3"/>
  <c r="R376" i="3" s="1"/>
  <c r="K375" i="3"/>
  <c r="P375" i="3" s="1"/>
  <c r="H375" i="3"/>
  <c r="K374" i="3"/>
  <c r="P374" i="3" s="1"/>
  <c r="H374" i="3"/>
  <c r="R374" i="3" s="1"/>
  <c r="K373" i="3"/>
  <c r="P373" i="3" s="1"/>
  <c r="H373" i="3"/>
  <c r="Q373" i="3" s="1"/>
  <c r="K372" i="3"/>
  <c r="P372" i="3" s="1"/>
  <c r="H372" i="3"/>
  <c r="Q372" i="3" s="1"/>
  <c r="Q371" i="3"/>
  <c r="K371" i="3"/>
  <c r="P371" i="3" s="1"/>
  <c r="H371" i="3"/>
  <c r="R371" i="3" s="1"/>
  <c r="K370" i="3"/>
  <c r="P370" i="3" s="1"/>
  <c r="H370" i="3"/>
  <c r="R370" i="3" s="1"/>
  <c r="K369" i="3"/>
  <c r="P369" i="3" s="1"/>
  <c r="H369" i="3"/>
  <c r="K368" i="3"/>
  <c r="P368" i="3" s="1"/>
  <c r="H368" i="3"/>
  <c r="R368" i="3" s="1"/>
  <c r="K367" i="3"/>
  <c r="P367" i="3" s="1"/>
  <c r="H367" i="3"/>
  <c r="Q367" i="3" s="1"/>
  <c r="K366" i="3"/>
  <c r="P366" i="3" s="1"/>
  <c r="H366" i="3"/>
  <c r="R366" i="3" s="1"/>
  <c r="K365" i="3"/>
  <c r="P365" i="3" s="1"/>
  <c r="H365" i="3"/>
  <c r="R365" i="3" s="1"/>
  <c r="P364" i="3"/>
  <c r="K364" i="3"/>
  <c r="H364" i="3"/>
  <c r="K363" i="3"/>
  <c r="P363" i="3" s="1"/>
  <c r="H363" i="3"/>
  <c r="K362" i="3"/>
  <c r="P362" i="3" s="1"/>
  <c r="H362" i="3"/>
  <c r="K361" i="3"/>
  <c r="P361" i="3" s="1"/>
  <c r="H361" i="3"/>
  <c r="R361" i="3" s="1"/>
  <c r="K360" i="3"/>
  <c r="P360" i="3" s="1"/>
  <c r="H360" i="3"/>
  <c r="K359" i="3"/>
  <c r="P359" i="3" s="1"/>
  <c r="H359" i="3"/>
  <c r="Q359" i="3" s="1"/>
  <c r="K358" i="3"/>
  <c r="P358" i="3" s="1"/>
  <c r="H358" i="3"/>
  <c r="R358" i="3" s="1"/>
  <c r="K357" i="3"/>
  <c r="P357" i="3" s="1"/>
  <c r="H357" i="3"/>
  <c r="R357" i="3" s="1"/>
  <c r="Q356" i="3"/>
  <c r="K356" i="3"/>
  <c r="P356" i="3" s="1"/>
  <c r="H356" i="3"/>
  <c r="R356" i="3" s="1"/>
  <c r="K355" i="3"/>
  <c r="P355" i="3" s="1"/>
  <c r="H355" i="3"/>
  <c r="K354" i="3"/>
  <c r="P354" i="3" s="1"/>
  <c r="H354" i="3"/>
  <c r="K353" i="3"/>
  <c r="P353" i="3" s="1"/>
  <c r="H353" i="3"/>
  <c r="K352" i="3"/>
  <c r="P352" i="3" s="1"/>
  <c r="H352" i="3"/>
  <c r="R352" i="3" s="1"/>
  <c r="K351" i="3"/>
  <c r="P351" i="3" s="1"/>
  <c r="H351" i="3"/>
  <c r="Q351" i="3" s="1"/>
  <c r="K350" i="3"/>
  <c r="P350" i="3" s="1"/>
  <c r="H350" i="3"/>
  <c r="R350" i="3" s="1"/>
  <c r="K349" i="3"/>
  <c r="P349" i="3" s="1"/>
  <c r="H349" i="3"/>
  <c r="R349" i="3" s="1"/>
  <c r="K348" i="3"/>
  <c r="P348" i="3" s="1"/>
  <c r="H348" i="3"/>
  <c r="R348" i="3" s="1"/>
  <c r="K347" i="3"/>
  <c r="P347" i="3" s="1"/>
  <c r="H347" i="3"/>
  <c r="R347" i="3" s="1"/>
  <c r="K346" i="3"/>
  <c r="P346" i="3" s="1"/>
  <c r="H346" i="3"/>
  <c r="Q346" i="3" s="1"/>
  <c r="K345" i="3"/>
  <c r="P345" i="3" s="1"/>
  <c r="H345" i="3"/>
  <c r="Q345" i="3" s="1"/>
  <c r="K344" i="3"/>
  <c r="P344" i="3" s="1"/>
  <c r="H344" i="3"/>
  <c r="R344" i="3" s="1"/>
  <c r="K343" i="3"/>
  <c r="P343" i="3" s="1"/>
  <c r="H343" i="3"/>
  <c r="K342" i="3"/>
  <c r="P342" i="3" s="1"/>
  <c r="H342" i="3"/>
  <c r="R342" i="3" s="1"/>
  <c r="K341" i="3"/>
  <c r="P341" i="3" s="1"/>
  <c r="H341" i="3"/>
  <c r="R341" i="3" s="1"/>
  <c r="K340" i="3"/>
  <c r="P340" i="3" s="1"/>
  <c r="H340" i="3"/>
  <c r="K339" i="3"/>
  <c r="P339" i="3" s="1"/>
  <c r="H339" i="3"/>
  <c r="R339" i="3" s="1"/>
  <c r="K338" i="3"/>
  <c r="P338" i="3" s="1"/>
  <c r="H338" i="3"/>
  <c r="K337" i="3"/>
  <c r="P337" i="3" s="1"/>
  <c r="H337" i="3"/>
  <c r="R337" i="3" s="1"/>
  <c r="K336" i="3"/>
  <c r="P336" i="3" s="1"/>
  <c r="H336" i="3"/>
  <c r="R336" i="3" s="1"/>
  <c r="K335" i="3"/>
  <c r="P335" i="3" s="1"/>
  <c r="H335" i="3"/>
  <c r="R335" i="3" s="1"/>
  <c r="K334" i="3"/>
  <c r="P334" i="3" s="1"/>
  <c r="H334" i="3"/>
  <c r="R334" i="3" s="1"/>
  <c r="K333" i="3"/>
  <c r="P333" i="3" s="1"/>
  <c r="H333" i="3"/>
  <c r="R333" i="3" s="1"/>
  <c r="K332" i="3"/>
  <c r="P332" i="3" s="1"/>
  <c r="H332" i="3"/>
  <c r="Q332" i="3" s="1"/>
  <c r="K331" i="3"/>
  <c r="P331" i="3" s="1"/>
  <c r="H331" i="3"/>
  <c r="K330" i="3"/>
  <c r="P330" i="3" s="1"/>
  <c r="H330" i="3"/>
  <c r="R330" i="3" s="1"/>
  <c r="K329" i="3"/>
  <c r="P329" i="3" s="1"/>
  <c r="H329" i="3"/>
  <c r="K328" i="3"/>
  <c r="P328" i="3" s="1"/>
  <c r="H328" i="3"/>
  <c r="R328" i="3" s="1"/>
  <c r="K327" i="3"/>
  <c r="P327" i="3" s="1"/>
  <c r="H327" i="3"/>
  <c r="R327" i="3" s="1"/>
  <c r="K326" i="3"/>
  <c r="P326" i="3" s="1"/>
  <c r="H326" i="3"/>
  <c r="R326" i="3" s="1"/>
  <c r="K325" i="3"/>
  <c r="P325" i="3" s="1"/>
  <c r="H325" i="3"/>
  <c r="K324" i="3"/>
  <c r="P324" i="3" s="1"/>
  <c r="H324" i="3"/>
  <c r="K323" i="3"/>
  <c r="P323" i="3" s="1"/>
  <c r="H323" i="3"/>
  <c r="R323" i="3" s="1"/>
  <c r="K322" i="3"/>
  <c r="P322" i="3" s="1"/>
  <c r="H322" i="3"/>
  <c r="R322" i="3" s="1"/>
  <c r="K321" i="3"/>
  <c r="P321" i="3" s="1"/>
  <c r="H321" i="3"/>
  <c r="R321" i="3" s="1"/>
  <c r="K320" i="3"/>
  <c r="P320" i="3" s="1"/>
  <c r="H320" i="3"/>
  <c r="R320" i="3" s="1"/>
  <c r="K319" i="3"/>
  <c r="P319" i="3" s="1"/>
  <c r="H319" i="3"/>
  <c r="R319" i="3" s="1"/>
  <c r="K318" i="3"/>
  <c r="P318" i="3" s="1"/>
  <c r="H318" i="3"/>
  <c r="Q318" i="3" s="1"/>
  <c r="K317" i="3"/>
  <c r="P317" i="3" s="1"/>
  <c r="H317" i="3"/>
  <c r="R317" i="3" s="1"/>
  <c r="K316" i="3"/>
  <c r="P316" i="3" s="1"/>
  <c r="H316" i="3"/>
  <c r="Q316" i="3" s="1"/>
  <c r="K315" i="3"/>
  <c r="P315" i="3" s="1"/>
  <c r="H315" i="3"/>
  <c r="K314" i="3"/>
  <c r="P314" i="3" s="1"/>
  <c r="H314" i="3"/>
  <c r="R314" i="3" s="1"/>
  <c r="K313" i="3"/>
  <c r="P313" i="3" s="1"/>
  <c r="H313" i="3"/>
  <c r="K312" i="3"/>
  <c r="P312" i="3" s="1"/>
  <c r="H312" i="3"/>
  <c r="R312" i="3" s="1"/>
  <c r="K311" i="3"/>
  <c r="P311" i="3" s="1"/>
  <c r="H311" i="3"/>
  <c r="Q311" i="3" s="1"/>
  <c r="K310" i="3"/>
  <c r="P310" i="3" s="1"/>
  <c r="H310" i="3"/>
  <c r="R310" i="3" s="1"/>
  <c r="K309" i="3"/>
  <c r="P309" i="3" s="1"/>
  <c r="H309" i="3"/>
  <c r="K308" i="3"/>
  <c r="P308" i="3" s="1"/>
  <c r="H308" i="3"/>
  <c r="K307" i="3"/>
  <c r="P307" i="3" s="1"/>
  <c r="H307" i="3"/>
  <c r="R307" i="3" s="1"/>
  <c r="K306" i="3"/>
  <c r="P306" i="3" s="1"/>
  <c r="H306" i="3"/>
  <c r="R306" i="3" s="1"/>
  <c r="K305" i="3"/>
  <c r="P305" i="3" s="1"/>
  <c r="H305" i="3"/>
  <c r="R305" i="3" s="1"/>
  <c r="K304" i="3"/>
  <c r="P304" i="3" s="1"/>
  <c r="H304" i="3"/>
  <c r="Q304" i="3" s="1"/>
  <c r="K303" i="3"/>
  <c r="P303" i="3" s="1"/>
  <c r="H303" i="3"/>
  <c r="R303" i="3" s="1"/>
  <c r="K302" i="3"/>
  <c r="P302" i="3" s="1"/>
  <c r="H302" i="3"/>
  <c r="R302" i="3" s="1"/>
  <c r="K301" i="3"/>
  <c r="P301" i="3" s="1"/>
  <c r="H301" i="3"/>
  <c r="R301" i="3" s="1"/>
  <c r="K300" i="3"/>
  <c r="P300" i="3" s="1"/>
  <c r="H300" i="3"/>
  <c r="Q300" i="3" s="1"/>
  <c r="K299" i="3"/>
  <c r="P299" i="3" s="1"/>
  <c r="H299" i="3"/>
  <c r="K298" i="3"/>
  <c r="P298" i="3" s="1"/>
  <c r="H298" i="3"/>
  <c r="R298" i="3" s="1"/>
  <c r="K297" i="3"/>
  <c r="P297" i="3" s="1"/>
  <c r="H297" i="3"/>
  <c r="K296" i="3"/>
  <c r="P296" i="3" s="1"/>
  <c r="H296" i="3"/>
  <c r="R296" i="3" s="1"/>
  <c r="K295" i="3"/>
  <c r="P295" i="3" s="1"/>
  <c r="H295" i="3"/>
  <c r="Q295" i="3" s="1"/>
  <c r="P294" i="3"/>
  <c r="S294" i="3" s="1"/>
  <c r="K294" i="3"/>
  <c r="H294" i="3"/>
  <c r="R294" i="3" s="1"/>
  <c r="P293" i="3"/>
  <c r="S293" i="3" s="1"/>
  <c r="K293" i="3"/>
  <c r="H293" i="3"/>
  <c r="P292" i="3"/>
  <c r="S292" i="3" s="1"/>
  <c r="K292" i="3"/>
  <c r="H292" i="3"/>
  <c r="P291" i="3"/>
  <c r="S291" i="3" s="1"/>
  <c r="K291" i="3"/>
  <c r="H291" i="3"/>
  <c r="R291" i="3" s="1"/>
  <c r="P290" i="3"/>
  <c r="S290" i="3" s="1"/>
  <c r="K290" i="3"/>
  <c r="H290" i="3"/>
  <c r="R290" i="3" s="1"/>
  <c r="P289" i="3"/>
  <c r="S289" i="3" s="1"/>
  <c r="K289" i="3"/>
  <c r="H289" i="3"/>
  <c r="R289" i="3" s="1"/>
  <c r="P288" i="3"/>
  <c r="S288" i="3" s="1"/>
  <c r="K288" i="3"/>
  <c r="H288" i="3"/>
  <c r="P287" i="3"/>
  <c r="S287" i="3" s="1"/>
  <c r="K287" i="3"/>
  <c r="H287" i="3"/>
  <c r="R287" i="3" s="1"/>
  <c r="P286" i="3"/>
  <c r="S286" i="3" s="1"/>
  <c r="K286" i="3"/>
  <c r="H286" i="3"/>
  <c r="R286" i="3" s="1"/>
  <c r="P285" i="3"/>
  <c r="S285" i="3" s="1"/>
  <c r="K285" i="3"/>
  <c r="H285" i="3"/>
  <c r="R285" i="3" s="1"/>
  <c r="P284" i="3"/>
  <c r="S284" i="3" s="1"/>
  <c r="K284" i="3"/>
  <c r="H284" i="3"/>
  <c r="Q284" i="3" s="1"/>
  <c r="P283" i="3"/>
  <c r="S283" i="3" s="1"/>
  <c r="K283" i="3"/>
  <c r="H283" i="3"/>
  <c r="P282" i="3"/>
  <c r="S282" i="3" s="1"/>
  <c r="K282" i="3"/>
  <c r="H282" i="3"/>
  <c r="R282" i="3" s="1"/>
  <c r="P281" i="3"/>
  <c r="S281" i="3" s="1"/>
  <c r="K281" i="3"/>
  <c r="H281" i="3"/>
  <c r="P280" i="3"/>
  <c r="S280" i="3" s="1"/>
  <c r="K280" i="3"/>
  <c r="H280" i="3"/>
  <c r="R280" i="3" s="1"/>
  <c r="P279" i="3"/>
  <c r="S279" i="3" s="1"/>
  <c r="K279" i="3"/>
  <c r="H279" i="3"/>
  <c r="R279" i="3" s="1"/>
  <c r="P278" i="3"/>
  <c r="S278" i="3" s="1"/>
  <c r="K278" i="3"/>
  <c r="H278" i="3"/>
  <c r="R278" i="3" s="1"/>
  <c r="S277" i="3"/>
  <c r="P277" i="3"/>
  <c r="K277" i="3"/>
  <c r="H277" i="3"/>
  <c r="P276" i="3"/>
  <c r="S276" i="3" s="1"/>
  <c r="K276" i="3"/>
  <c r="H276" i="3"/>
  <c r="P275" i="3"/>
  <c r="S275" i="3" s="1"/>
  <c r="K275" i="3"/>
  <c r="H275" i="3"/>
  <c r="R275" i="3" s="1"/>
  <c r="P274" i="3"/>
  <c r="S274" i="3" s="1"/>
  <c r="K274" i="3"/>
  <c r="H274" i="3"/>
  <c r="R274" i="3" s="1"/>
  <c r="P273" i="3"/>
  <c r="S273" i="3" s="1"/>
  <c r="K273" i="3"/>
  <c r="H273" i="3"/>
  <c r="R273" i="3" s="1"/>
  <c r="P272" i="3"/>
  <c r="S272" i="3" s="1"/>
  <c r="K272" i="3"/>
  <c r="H272" i="3"/>
  <c r="R272" i="3" s="1"/>
  <c r="P271" i="3"/>
  <c r="S271" i="3" s="1"/>
  <c r="K271" i="3"/>
  <c r="H271" i="3"/>
  <c r="R271" i="3" s="1"/>
  <c r="P270" i="3"/>
  <c r="S270" i="3" s="1"/>
  <c r="K270" i="3"/>
  <c r="H270" i="3"/>
  <c r="R270" i="3" s="1"/>
  <c r="P269" i="3"/>
  <c r="S269" i="3" s="1"/>
  <c r="K269" i="3"/>
  <c r="H269" i="3"/>
  <c r="R269" i="3" s="1"/>
  <c r="P268" i="3"/>
  <c r="S268" i="3" s="1"/>
  <c r="K268" i="3"/>
  <c r="H268" i="3"/>
  <c r="Q268" i="3" s="1"/>
  <c r="P267" i="3"/>
  <c r="S267" i="3" s="1"/>
  <c r="K267" i="3"/>
  <c r="H267" i="3"/>
  <c r="P266" i="3"/>
  <c r="S266" i="3" s="1"/>
  <c r="K266" i="3"/>
  <c r="H266" i="3"/>
  <c r="R266" i="3" s="1"/>
  <c r="P265" i="3"/>
  <c r="S265" i="3" s="1"/>
  <c r="K265" i="3"/>
  <c r="H265" i="3"/>
  <c r="P264" i="3"/>
  <c r="S264" i="3" s="1"/>
  <c r="K264" i="3"/>
  <c r="H264" i="3"/>
  <c r="R264" i="3" s="1"/>
  <c r="P263" i="3"/>
  <c r="S263" i="3" s="1"/>
  <c r="K263" i="3"/>
  <c r="H263" i="3"/>
  <c r="R263" i="3" s="1"/>
  <c r="P262" i="3"/>
  <c r="S262" i="3" s="1"/>
  <c r="K262" i="3"/>
  <c r="H262" i="3"/>
  <c r="R262" i="3" s="1"/>
  <c r="P261" i="3"/>
  <c r="S261" i="3" s="1"/>
  <c r="K261" i="3"/>
  <c r="H261" i="3"/>
  <c r="R261" i="3" s="1"/>
  <c r="P260" i="3"/>
  <c r="S260" i="3" s="1"/>
  <c r="K260" i="3"/>
  <c r="H260" i="3"/>
  <c r="P259" i="3"/>
  <c r="S259" i="3" s="1"/>
  <c r="K259" i="3"/>
  <c r="H259" i="3"/>
  <c r="R259" i="3" s="1"/>
  <c r="P258" i="3"/>
  <c r="S258" i="3" s="1"/>
  <c r="K258" i="3"/>
  <c r="H258" i="3"/>
  <c r="R258" i="3" s="1"/>
  <c r="P257" i="3"/>
  <c r="S257" i="3" s="1"/>
  <c r="K257" i="3"/>
  <c r="H257" i="3"/>
  <c r="R257" i="3" s="1"/>
  <c r="P256" i="3"/>
  <c r="S256" i="3" s="1"/>
  <c r="K256" i="3"/>
  <c r="H256" i="3"/>
  <c r="R256" i="3" s="1"/>
  <c r="K255" i="3"/>
  <c r="P255" i="3" s="1"/>
  <c r="H255" i="3"/>
  <c r="R255" i="3" s="1"/>
  <c r="P254" i="3"/>
  <c r="S254" i="3" s="1"/>
  <c r="K254" i="3"/>
  <c r="H254" i="3"/>
  <c r="R254" i="3" s="1"/>
  <c r="K253" i="3"/>
  <c r="P253" i="3" s="1"/>
  <c r="H253" i="3"/>
  <c r="R253" i="3" s="1"/>
  <c r="K252" i="3"/>
  <c r="P252" i="3" s="1"/>
  <c r="H252" i="3"/>
  <c r="Q252" i="3" s="1"/>
  <c r="K251" i="3"/>
  <c r="P251" i="3" s="1"/>
  <c r="H251" i="3"/>
  <c r="K250" i="3"/>
  <c r="P250" i="3" s="1"/>
  <c r="H250" i="3"/>
  <c r="R250" i="3" s="1"/>
  <c r="K249" i="3"/>
  <c r="P249" i="3" s="1"/>
  <c r="H249" i="3"/>
  <c r="K248" i="3"/>
  <c r="P248" i="3" s="1"/>
  <c r="H248" i="3"/>
  <c r="R248" i="3" s="1"/>
  <c r="K247" i="3"/>
  <c r="P247" i="3" s="1"/>
  <c r="H247" i="3"/>
  <c r="R247" i="3" s="1"/>
  <c r="K246" i="3"/>
  <c r="P246" i="3" s="1"/>
  <c r="H246" i="3"/>
  <c r="R246" i="3" s="1"/>
  <c r="K245" i="3"/>
  <c r="P245" i="3" s="1"/>
  <c r="H245" i="3"/>
  <c r="R245" i="3" s="1"/>
  <c r="K244" i="3"/>
  <c r="P244" i="3" s="1"/>
  <c r="H244" i="3"/>
  <c r="K243" i="3"/>
  <c r="P243" i="3" s="1"/>
  <c r="H243" i="3"/>
  <c r="R243" i="3" s="1"/>
  <c r="K242" i="3"/>
  <c r="P242" i="3" s="1"/>
  <c r="H242" i="3"/>
  <c r="R242" i="3" s="1"/>
  <c r="K241" i="3"/>
  <c r="P241" i="3" s="1"/>
  <c r="H241" i="3"/>
  <c r="R241" i="3" s="1"/>
  <c r="K240" i="3"/>
  <c r="P240" i="3" s="1"/>
  <c r="H240" i="3"/>
  <c r="Q240" i="3" s="1"/>
  <c r="K239" i="3"/>
  <c r="P239" i="3" s="1"/>
  <c r="H239" i="3"/>
  <c r="R239" i="3" s="1"/>
  <c r="K238" i="3"/>
  <c r="P238" i="3" s="1"/>
  <c r="H238" i="3"/>
  <c r="Q238" i="3" s="1"/>
  <c r="K237" i="3"/>
  <c r="P237" i="3" s="1"/>
  <c r="H237" i="3"/>
  <c r="R237" i="3" s="1"/>
  <c r="K236" i="3"/>
  <c r="P236" i="3" s="1"/>
  <c r="H236" i="3"/>
  <c r="Q236" i="3" s="1"/>
  <c r="K235" i="3"/>
  <c r="P235" i="3" s="1"/>
  <c r="H235" i="3"/>
  <c r="K234" i="3"/>
  <c r="P234" i="3" s="1"/>
  <c r="H234" i="3"/>
  <c r="R234" i="3" s="1"/>
  <c r="K233" i="3"/>
  <c r="P233" i="3" s="1"/>
  <c r="H233" i="3"/>
  <c r="K232" i="3"/>
  <c r="P232" i="3" s="1"/>
  <c r="H232" i="3"/>
  <c r="R232" i="3" s="1"/>
  <c r="K231" i="3"/>
  <c r="P231" i="3" s="1"/>
  <c r="H231" i="3"/>
  <c r="K230" i="3"/>
  <c r="P230" i="3" s="1"/>
  <c r="H230" i="3"/>
  <c r="R230" i="3" s="1"/>
  <c r="K229" i="3"/>
  <c r="P229" i="3" s="1"/>
  <c r="H229" i="3"/>
  <c r="R229" i="3" s="1"/>
  <c r="K228" i="3"/>
  <c r="P228" i="3" s="1"/>
  <c r="H228" i="3"/>
  <c r="K227" i="3"/>
  <c r="P227" i="3" s="1"/>
  <c r="H227" i="3"/>
  <c r="R227" i="3" s="1"/>
  <c r="K226" i="3"/>
  <c r="P226" i="3" s="1"/>
  <c r="H226" i="3"/>
  <c r="R226" i="3" s="1"/>
  <c r="K225" i="3"/>
  <c r="P225" i="3" s="1"/>
  <c r="H225" i="3"/>
  <c r="K224" i="3"/>
  <c r="P224" i="3" s="1"/>
  <c r="H224" i="3"/>
  <c r="Q224" i="3" s="1"/>
  <c r="K223" i="3"/>
  <c r="P223" i="3" s="1"/>
  <c r="H223" i="3"/>
  <c r="R223" i="3" s="1"/>
  <c r="K222" i="3"/>
  <c r="P222" i="3" s="1"/>
  <c r="H222" i="3"/>
  <c r="Q222" i="3" s="1"/>
  <c r="K221" i="3"/>
  <c r="P221" i="3" s="1"/>
  <c r="H221" i="3"/>
  <c r="R221" i="3" s="1"/>
  <c r="K220" i="3"/>
  <c r="P220" i="3" s="1"/>
  <c r="H220" i="3"/>
  <c r="Q220" i="3" s="1"/>
  <c r="K219" i="3"/>
  <c r="P219" i="3" s="1"/>
  <c r="H219" i="3"/>
  <c r="K218" i="3"/>
  <c r="P218" i="3" s="1"/>
  <c r="H218" i="3"/>
  <c r="R218" i="3" s="1"/>
  <c r="K217" i="3"/>
  <c r="P217" i="3" s="1"/>
  <c r="H217" i="3"/>
  <c r="R217" i="3" s="1"/>
  <c r="K216" i="3"/>
  <c r="P216" i="3" s="1"/>
  <c r="H216" i="3"/>
  <c r="R216" i="3" s="1"/>
  <c r="K215" i="3"/>
  <c r="P215" i="3" s="1"/>
  <c r="H215" i="3"/>
  <c r="K214" i="3"/>
  <c r="P214" i="3" s="1"/>
  <c r="H214" i="3"/>
  <c r="R214" i="3" s="1"/>
  <c r="K213" i="3"/>
  <c r="P213" i="3" s="1"/>
  <c r="H213" i="3"/>
  <c r="R213" i="3" s="1"/>
  <c r="K212" i="3"/>
  <c r="P212" i="3" s="1"/>
  <c r="H212" i="3"/>
  <c r="Q212" i="3" s="1"/>
  <c r="K211" i="3"/>
  <c r="P211" i="3" s="1"/>
  <c r="H211" i="3"/>
  <c r="R211" i="3" s="1"/>
  <c r="K210" i="3"/>
  <c r="P210" i="3" s="1"/>
  <c r="H210" i="3"/>
  <c r="K209" i="3"/>
  <c r="P209" i="3" s="1"/>
  <c r="H209" i="3"/>
  <c r="K208" i="3"/>
  <c r="P208" i="3" s="1"/>
  <c r="H208" i="3"/>
  <c r="R208" i="3" s="1"/>
  <c r="K207" i="3"/>
  <c r="P207" i="3" s="1"/>
  <c r="H207" i="3"/>
  <c r="R207" i="3" s="1"/>
  <c r="K206" i="3"/>
  <c r="P206" i="3" s="1"/>
  <c r="H206" i="3"/>
  <c r="K205" i="3"/>
  <c r="P205" i="3" s="1"/>
  <c r="H205" i="3"/>
  <c r="R205" i="3" s="1"/>
  <c r="K204" i="3"/>
  <c r="P204" i="3" s="1"/>
  <c r="H204" i="3"/>
  <c r="K203" i="3"/>
  <c r="P203" i="3" s="1"/>
  <c r="H203" i="3"/>
  <c r="K202" i="3"/>
  <c r="P202" i="3" s="1"/>
  <c r="H202" i="3"/>
  <c r="R202" i="3" s="1"/>
  <c r="K201" i="3"/>
  <c r="P201" i="3" s="1"/>
  <c r="H201" i="3"/>
  <c r="K200" i="3"/>
  <c r="P200" i="3" s="1"/>
  <c r="H200" i="3"/>
  <c r="R200" i="3" s="1"/>
  <c r="K199" i="3"/>
  <c r="P199" i="3" s="1"/>
  <c r="H199" i="3"/>
  <c r="R199" i="3" s="1"/>
  <c r="K198" i="3"/>
  <c r="P198" i="3" s="1"/>
  <c r="H198" i="3"/>
  <c r="R198" i="3" s="1"/>
  <c r="K197" i="3"/>
  <c r="P197" i="3" s="1"/>
  <c r="H197" i="3"/>
  <c r="R197" i="3" s="1"/>
  <c r="K196" i="3"/>
  <c r="P196" i="3" s="1"/>
  <c r="H196" i="3"/>
  <c r="Q196" i="3" s="1"/>
  <c r="K195" i="3"/>
  <c r="P195" i="3" s="1"/>
  <c r="H195" i="3"/>
  <c r="R195" i="3" s="1"/>
  <c r="K194" i="3"/>
  <c r="P194" i="3" s="1"/>
  <c r="H194" i="3"/>
  <c r="K193" i="3"/>
  <c r="P193" i="3" s="1"/>
  <c r="H193" i="3"/>
  <c r="K192" i="3"/>
  <c r="P192" i="3" s="1"/>
  <c r="H192" i="3"/>
  <c r="K191" i="3"/>
  <c r="P191" i="3" s="1"/>
  <c r="H191" i="3"/>
  <c r="R191" i="3" s="1"/>
  <c r="K190" i="3"/>
  <c r="P190" i="3" s="1"/>
  <c r="H190" i="3"/>
  <c r="Q190" i="3" s="1"/>
  <c r="K189" i="3"/>
  <c r="P189" i="3" s="1"/>
  <c r="H189" i="3"/>
  <c r="K188" i="3"/>
  <c r="P188" i="3" s="1"/>
  <c r="H188" i="3"/>
  <c r="Q188" i="3" s="1"/>
  <c r="K187" i="3"/>
  <c r="P187" i="3" s="1"/>
  <c r="H187" i="3"/>
  <c r="K186" i="3"/>
  <c r="P186" i="3" s="1"/>
  <c r="H186" i="3"/>
  <c r="R186" i="3" s="1"/>
  <c r="K185" i="3"/>
  <c r="P185" i="3" s="1"/>
  <c r="H185" i="3"/>
  <c r="R185" i="3" s="1"/>
  <c r="K184" i="3"/>
  <c r="P184" i="3" s="1"/>
  <c r="H184" i="3"/>
  <c r="R184" i="3" s="1"/>
  <c r="K183" i="3"/>
  <c r="P183" i="3" s="1"/>
  <c r="H183" i="3"/>
  <c r="R183" i="3" s="1"/>
  <c r="K182" i="3"/>
  <c r="P182" i="3" s="1"/>
  <c r="H182" i="3"/>
  <c r="K181" i="3"/>
  <c r="P181" i="3" s="1"/>
  <c r="H181" i="3"/>
  <c r="Q181" i="3" s="1"/>
  <c r="K180" i="3"/>
  <c r="P180" i="3" s="1"/>
  <c r="H180" i="3"/>
  <c r="Q180" i="3" s="1"/>
  <c r="K179" i="3"/>
  <c r="P179" i="3" s="1"/>
  <c r="H179" i="3"/>
  <c r="R179" i="3" s="1"/>
  <c r="K178" i="3"/>
  <c r="P178" i="3" s="1"/>
  <c r="H178" i="3"/>
  <c r="R178" i="3" s="1"/>
  <c r="K177" i="3"/>
  <c r="P177" i="3" s="1"/>
  <c r="H177" i="3"/>
  <c r="K176" i="3"/>
  <c r="P176" i="3" s="1"/>
  <c r="H176" i="3"/>
  <c r="Q176" i="3" s="1"/>
  <c r="K175" i="3"/>
  <c r="P175" i="3" s="1"/>
  <c r="H175" i="3"/>
  <c r="R175" i="3" s="1"/>
  <c r="K174" i="3"/>
  <c r="P174" i="3" s="1"/>
  <c r="H174" i="3"/>
  <c r="R174" i="3" s="1"/>
  <c r="K173" i="3"/>
  <c r="P173" i="3" s="1"/>
  <c r="H173" i="3"/>
  <c r="R173" i="3" s="1"/>
  <c r="K172" i="3"/>
  <c r="P172" i="3" s="1"/>
  <c r="H172" i="3"/>
  <c r="Q172" i="3" s="1"/>
  <c r="K171" i="3"/>
  <c r="P171" i="3" s="1"/>
  <c r="H171" i="3"/>
  <c r="R171" i="3" s="1"/>
  <c r="K170" i="3"/>
  <c r="P170" i="3" s="1"/>
  <c r="H170" i="3"/>
  <c r="K169" i="3"/>
  <c r="P169" i="3" s="1"/>
  <c r="H169" i="3"/>
  <c r="K168" i="3"/>
  <c r="P168" i="3" s="1"/>
  <c r="H168" i="3"/>
  <c r="K167" i="3"/>
  <c r="P167" i="3" s="1"/>
  <c r="H167" i="3"/>
  <c r="K166" i="3"/>
  <c r="P166" i="3" s="1"/>
  <c r="H166" i="3"/>
  <c r="R166" i="3" s="1"/>
  <c r="K165" i="3"/>
  <c r="P165" i="3" s="1"/>
  <c r="H165" i="3"/>
  <c r="R165" i="3" s="1"/>
  <c r="K164" i="3"/>
  <c r="P164" i="3" s="1"/>
  <c r="H164" i="3"/>
  <c r="R164" i="3" s="1"/>
  <c r="K163" i="3"/>
  <c r="P163" i="3" s="1"/>
  <c r="H163" i="3"/>
  <c r="R163" i="3" s="1"/>
  <c r="K162" i="3"/>
  <c r="P162" i="3" s="1"/>
  <c r="H162" i="3"/>
  <c r="R162" i="3" s="1"/>
  <c r="K161" i="3"/>
  <c r="P161" i="3" s="1"/>
  <c r="H161" i="3"/>
  <c r="K160" i="3"/>
  <c r="P160" i="3" s="1"/>
  <c r="H160" i="3"/>
  <c r="K159" i="3"/>
  <c r="P159" i="3" s="1"/>
  <c r="H159" i="3"/>
  <c r="K158" i="3"/>
  <c r="P158" i="3" s="1"/>
  <c r="H158" i="3"/>
  <c r="R158" i="3" s="1"/>
  <c r="K157" i="3"/>
  <c r="P157" i="3" s="1"/>
  <c r="H157" i="3"/>
  <c r="R157" i="3" s="1"/>
  <c r="K156" i="3"/>
  <c r="P156" i="3" s="1"/>
  <c r="H156" i="3"/>
  <c r="R156" i="3" s="1"/>
  <c r="K155" i="3"/>
  <c r="P155" i="3" s="1"/>
  <c r="H155" i="3"/>
  <c r="R155" i="3" s="1"/>
  <c r="K154" i="3"/>
  <c r="P154" i="3" s="1"/>
  <c r="H154" i="3"/>
  <c r="K153" i="3"/>
  <c r="P153" i="3" s="1"/>
  <c r="H153" i="3"/>
  <c r="K152" i="3"/>
  <c r="P152" i="3" s="1"/>
  <c r="H152" i="3"/>
  <c r="K151" i="3"/>
  <c r="P151" i="3" s="1"/>
  <c r="H151" i="3"/>
  <c r="K150" i="3"/>
  <c r="P150" i="3" s="1"/>
  <c r="H150" i="3"/>
  <c r="R150" i="3" s="1"/>
  <c r="K149" i="3"/>
  <c r="P149" i="3" s="1"/>
  <c r="H149" i="3"/>
  <c r="R149" i="3" s="1"/>
  <c r="K148" i="3"/>
  <c r="P148" i="3" s="1"/>
  <c r="H148" i="3"/>
  <c r="K147" i="3"/>
  <c r="P147" i="3" s="1"/>
  <c r="H147" i="3"/>
  <c r="R147" i="3" s="1"/>
  <c r="K146" i="3"/>
  <c r="P146" i="3" s="1"/>
  <c r="H146" i="3"/>
  <c r="K145" i="3"/>
  <c r="P145" i="3" s="1"/>
  <c r="H145" i="3"/>
  <c r="R145" i="3" s="1"/>
  <c r="K144" i="3"/>
  <c r="P144" i="3" s="1"/>
  <c r="H144" i="3"/>
  <c r="K143" i="3"/>
  <c r="P143" i="3" s="1"/>
  <c r="H143" i="3"/>
  <c r="R143" i="3" s="1"/>
  <c r="K142" i="3"/>
  <c r="P142" i="3" s="1"/>
  <c r="H142" i="3"/>
  <c r="K141" i="3"/>
  <c r="P141" i="3" s="1"/>
  <c r="H141" i="3"/>
  <c r="R141" i="3" s="1"/>
  <c r="K140" i="3"/>
  <c r="P140" i="3" s="1"/>
  <c r="H140" i="3"/>
  <c r="R140" i="3" s="1"/>
  <c r="K139" i="3"/>
  <c r="P139" i="3" s="1"/>
  <c r="H139" i="3"/>
  <c r="K138" i="3"/>
  <c r="P138" i="3" s="1"/>
  <c r="H138" i="3"/>
  <c r="R138" i="3" s="1"/>
  <c r="K137" i="3"/>
  <c r="P137" i="3" s="1"/>
  <c r="H137" i="3"/>
  <c r="K136" i="3"/>
  <c r="P136" i="3" s="1"/>
  <c r="H136" i="3"/>
  <c r="Q136" i="3" s="1"/>
  <c r="K135" i="3"/>
  <c r="P135" i="3" s="1"/>
  <c r="H135" i="3"/>
  <c r="K134" i="3"/>
  <c r="P134" i="3" s="1"/>
  <c r="H134" i="3"/>
  <c r="Q134" i="3" s="1"/>
  <c r="K133" i="3"/>
  <c r="P133" i="3" s="1"/>
  <c r="H133" i="3"/>
  <c r="K132" i="3"/>
  <c r="P132" i="3" s="1"/>
  <c r="H132" i="3"/>
  <c r="R132" i="3" s="1"/>
  <c r="K131" i="3"/>
  <c r="P131" i="3" s="1"/>
  <c r="H131" i="3"/>
  <c r="Q131" i="3" s="1"/>
  <c r="K130" i="3"/>
  <c r="P130" i="3" s="1"/>
  <c r="H130" i="3"/>
  <c r="K129" i="3"/>
  <c r="P129" i="3" s="1"/>
  <c r="H129" i="3"/>
  <c r="R129" i="3" s="1"/>
  <c r="K128" i="3"/>
  <c r="P128" i="3" s="1"/>
  <c r="H128" i="3"/>
  <c r="K127" i="3"/>
  <c r="P127" i="3" s="1"/>
  <c r="H127" i="3"/>
  <c r="R127" i="3" s="1"/>
  <c r="K126" i="3"/>
  <c r="P126" i="3" s="1"/>
  <c r="H126" i="3"/>
  <c r="R126" i="3" s="1"/>
  <c r="K125" i="3"/>
  <c r="P125" i="3" s="1"/>
  <c r="H125" i="3"/>
  <c r="R125" i="3" s="1"/>
  <c r="K124" i="3"/>
  <c r="P124" i="3" s="1"/>
  <c r="H124" i="3"/>
  <c r="K123" i="3"/>
  <c r="P123" i="3" s="1"/>
  <c r="S123" i="3" s="1"/>
  <c r="H123" i="3"/>
  <c r="R123" i="3" s="1"/>
  <c r="K122" i="3"/>
  <c r="P122" i="3" s="1"/>
  <c r="H122" i="3"/>
  <c r="R122" i="3" s="1"/>
  <c r="K121" i="3"/>
  <c r="P121" i="3" s="1"/>
  <c r="H121" i="3"/>
  <c r="K120" i="3"/>
  <c r="P120" i="3" s="1"/>
  <c r="H120" i="3"/>
  <c r="Q120" i="3" s="1"/>
  <c r="K119" i="3"/>
  <c r="P119" i="3" s="1"/>
  <c r="H119" i="3"/>
  <c r="R119" i="3" s="1"/>
  <c r="K118" i="3"/>
  <c r="P118" i="3" s="1"/>
  <c r="H118" i="3"/>
  <c r="K117" i="3"/>
  <c r="P117" i="3" s="1"/>
  <c r="H117" i="3"/>
  <c r="R117" i="3" s="1"/>
  <c r="K116" i="3"/>
  <c r="P116" i="3" s="1"/>
  <c r="H116" i="3"/>
  <c r="R116" i="3" s="1"/>
  <c r="K115" i="3"/>
  <c r="P115" i="3" s="1"/>
  <c r="H115" i="3"/>
  <c r="Q115" i="3" s="1"/>
  <c r="K114" i="3"/>
  <c r="P114" i="3" s="1"/>
  <c r="H114" i="3"/>
  <c r="K113" i="3"/>
  <c r="P113" i="3" s="1"/>
  <c r="H113" i="3"/>
  <c r="R113" i="3" s="1"/>
  <c r="K112" i="3"/>
  <c r="P112" i="3" s="1"/>
  <c r="H112" i="3"/>
  <c r="K111" i="3"/>
  <c r="P111" i="3" s="1"/>
  <c r="H111" i="3"/>
  <c r="R111" i="3" s="1"/>
  <c r="K110" i="3"/>
  <c r="P110" i="3" s="1"/>
  <c r="H110" i="3"/>
  <c r="R110" i="3" s="1"/>
  <c r="K109" i="3"/>
  <c r="P109" i="3" s="1"/>
  <c r="H109" i="3"/>
  <c r="R109" i="3" s="1"/>
  <c r="K108" i="3"/>
  <c r="P108" i="3" s="1"/>
  <c r="H108" i="3"/>
  <c r="Q108" i="3" s="1"/>
  <c r="K107" i="3"/>
  <c r="P107" i="3" s="1"/>
  <c r="H107" i="3"/>
  <c r="K106" i="3"/>
  <c r="P106" i="3" s="1"/>
  <c r="H106" i="3"/>
  <c r="R106" i="3" s="1"/>
  <c r="K105" i="3"/>
  <c r="P105" i="3" s="1"/>
  <c r="H105" i="3"/>
  <c r="K104" i="3"/>
  <c r="P104" i="3" s="1"/>
  <c r="H104" i="3"/>
  <c r="Q104" i="3" s="1"/>
  <c r="K103" i="3"/>
  <c r="P103" i="3" s="1"/>
  <c r="H103" i="3"/>
  <c r="R102" i="3"/>
  <c r="K102" i="3"/>
  <c r="P102" i="3" s="1"/>
  <c r="H102" i="3"/>
  <c r="Q102" i="3" s="1"/>
  <c r="K101" i="3"/>
  <c r="P101" i="3" s="1"/>
  <c r="H101" i="3"/>
  <c r="K100" i="3"/>
  <c r="P100" i="3" s="1"/>
  <c r="H100" i="3"/>
  <c r="R100" i="3" s="1"/>
  <c r="K99" i="3"/>
  <c r="P99" i="3" s="1"/>
  <c r="H99" i="3"/>
  <c r="Q99" i="3" s="1"/>
  <c r="K98" i="3"/>
  <c r="P98" i="3" s="1"/>
  <c r="H98" i="3"/>
  <c r="K97" i="3"/>
  <c r="P97" i="3" s="1"/>
  <c r="H97" i="3"/>
  <c r="R97" i="3" s="1"/>
  <c r="K96" i="3"/>
  <c r="P96" i="3" s="1"/>
  <c r="H96" i="3"/>
  <c r="K95" i="3"/>
  <c r="P95" i="3" s="1"/>
  <c r="H95" i="3"/>
  <c r="R95" i="3" s="1"/>
  <c r="K94" i="3"/>
  <c r="P94" i="3" s="1"/>
  <c r="H94" i="3"/>
  <c r="K93" i="3"/>
  <c r="P93" i="3" s="1"/>
  <c r="H93" i="3"/>
  <c r="R93" i="3" s="1"/>
  <c r="K92" i="3"/>
  <c r="P92" i="3" s="1"/>
  <c r="H92" i="3"/>
  <c r="R92" i="3" s="1"/>
  <c r="K91" i="3"/>
  <c r="P91" i="3" s="1"/>
  <c r="H91" i="3"/>
  <c r="K90" i="3"/>
  <c r="P90" i="3" s="1"/>
  <c r="H90" i="3"/>
  <c r="R90" i="3" s="1"/>
  <c r="K89" i="3"/>
  <c r="P89" i="3" s="1"/>
  <c r="H89" i="3"/>
  <c r="K88" i="3"/>
  <c r="P88" i="3" s="1"/>
  <c r="H88" i="3"/>
  <c r="K87" i="3"/>
  <c r="P87" i="3" s="1"/>
  <c r="H87" i="3"/>
  <c r="R87" i="3" s="1"/>
  <c r="K86" i="3"/>
  <c r="P86" i="3" s="1"/>
  <c r="H86" i="3"/>
  <c r="Q86" i="3" s="1"/>
  <c r="K85" i="3"/>
  <c r="P85" i="3" s="1"/>
  <c r="H85" i="3"/>
  <c r="K84" i="3"/>
  <c r="P84" i="3" s="1"/>
  <c r="H84" i="3"/>
  <c r="R84" i="3" s="1"/>
  <c r="K83" i="3"/>
  <c r="P83" i="3" s="1"/>
  <c r="H83" i="3"/>
  <c r="Q83" i="3" s="1"/>
  <c r="K82" i="3"/>
  <c r="P82" i="3" s="1"/>
  <c r="H82" i="3"/>
  <c r="K81" i="3"/>
  <c r="P81" i="3" s="1"/>
  <c r="H81" i="3"/>
  <c r="R81" i="3" s="1"/>
  <c r="K80" i="3"/>
  <c r="P80" i="3" s="1"/>
  <c r="H80" i="3"/>
  <c r="K79" i="3"/>
  <c r="P79" i="3" s="1"/>
  <c r="H79" i="3"/>
  <c r="R79" i="3" s="1"/>
  <c r="K78" i="3"/>
  <c r="P78" i="3" s="1"/>
  <c r="H78" i="3"/>
  <c r="K77" i="3"/>
  <c r="P77" i="3" s="1"/>
  <c r="H77" i="3"/>
  <c r="R77" i="3" s="1"/>
  <c r="K76" i="3"/>
  <c r="P76" i="3" s="1"/>
  <c r="H76" i="3"/>
  <c r="R76" i="3" s="1"/>
  <c r="K75" i="3"/>
  <c r="P75" i="3" s="1"/>
  <c r="H75" i="3"/>
  <c r="R75" i="3" s="1"/>
  <c r="K74" i="3"/>
  <c r="P74" i="3" s="1"/>
  <c r="H74" i="3"/>
  <c r="R74" i="3" s="1"/>
  <c r="K73" i="3"/>
  <c r="P73" i="3" s="1"/>
  <c r="H73" i="3"/>
  <c r="K72" i="3"/>
  <c r="P72" i="3" s="1"/>
  <c r="H72" i="3"/>
  <c r="K71" i="3"/>
  <c r="P71" i="3" s="1"/>
  <c r="H71" i="3"/>
  <c r="R71" i="3" s="1"/>
  <c r="K70" i="3"/>
  <c r="P70" i="3" s="1"/>
  <c r="H70" i="3"/>
  <c r="K69" i="3"/>
  <c r="P69" i="3" s="1"/>
  <c r="H69" i="3"/>
  <c r="Q69" i="3" s="1"/>
  <c r="K68" i="3"/>
  <c r="P68" i="3" s="1"/>
  <c r="H68" i="3"/>
  <c r="R68" i="3" s="1"/>
  <c r="K67" i="3"/>
  <c r="P67" i="3" s="1"/>
  <c r="H67" i="3"/>
  <c r="K66" i="3"/>
  <c r="P66" i="3" s="1"/>
  <c r="H66" i="3"/>
  <c r="K65" i="3"/>
  <c r="P65" i="3" s="1"/>
  <c r="H65" i="3"/>
  <c r="K64" i="3"/>
  <c r="P64" i="3" s="1"/>
  <c r="H64" i="3"/>
  <c r="K63" i="3"/>
  <c r="P63" i="3" s="1"/>
  <c r="H63" i="3"/>
  <c r="R63" i="3" s="1"/>
  <c r="K62" i="3"/>
  <c r="P62" i="3" s="1"/>
  <c r="H62" i="3"/>
  <c r="R62" i="3" s="1"/>
  <c r="K61" i="3"/>
  <c r="P61" i="3" s="1"/>
  <c r="H61" i="3"/>
  <c r="R61" i="3" s="1"/>
  <c r="K60" i="3"/>
  <c r="P60" i="3" s="1"/>
  <c r="H60" i="3"/>
  <c r="Q60" i="3" s="1"/>
  <c r="K59" i="3"/>
  <c r="P59" i="3" s="1"/>
  <c r="H59" i="3"/>
  <c r="R59" i="3" s="1"/>
  <c r="K58" i="3"/>
  <c r="P58" i="3" s="1"/>
  <c r="H58" i="3"/>
  <c r="R58" i="3" s="1"/>
  <c r="S58" i="3" s="1"/>
  <c r="K57" i="3"/>
  <c r="P57" i="3" s="1"/>
  <c r="H57" i="3"/>
  <c r="K56" i="3"/>
  <c r="P56" i="3" s="1"/>
  <c r="H56" i="3"/>
  <c r="Q56" i="3" s="1"/>
  <c r="K55" i="3"/>
  <c r="P55" i="3" s="1"/>
  <c r="H55" i="3"/>
  <c r="R55" i="3" s="1"/>
  <c r="K54" i="3"/>
  <c r="P54" i="3" s="1"/>
  <c r="H54" i="3"/>
  <c r="Q54" i="3" s="1"/>
  <c r="K53" i="3"/>
  <c r="P53" i="3" s="1"/>
  <c r="H53" i="3"/>
  <c r="R53" i="3" s="1"/>
  <c r="K52" i="3"/>
  <c r="P52" i="3" s="1"/>
  <c r="H52" i="3"/>
  <c r="R52" i="3" s="1"/>
  <c r="K51" i="3"/>
  <c r="P51" i="3" s="1"/>
  <c r="H51" i="3"/>
  <c r="Q51" i="3" s="1"/>
  <c r="K50" i="3"/>
  <c r="P50" i="3" s="1"/>
  <c r="H50" i="3"/>
  <c r="K49" i="3"/>
  <c r="P49" i="3" s="1"/>
  <c r="H49" i="3"/>
  <c r="R49" i="3" s="1"/>
  <c r="K48" i="3"/>
  <c r="P48" i="3" s="1"/>
  <c r="H48" i="3"/>
  <c r="K47" i="3"/>
  <c r="P47" i="3" s="1"/>
  <c r="H47" i="3"/>
  <c r="R47" i="3" s="1"/>
  <c r="K46" i="3"/>
  <c r="P46" i="3" s="1"/>
  <c r="H46" i="3"/>
  <c r="R46" i="3" s="1"/>
  <c r="K45" i="3"/>
  <c r="P45" i="3" s="1"/>
  <c r="H45" i="3"/>
  <c r="R45" i="3" s="1"/>
  <c r="K44" i="3"/>
  <c r="P44" i="3" s="1"/>
  <c r="H44" i="3"/>
  <c r="Q44" i="3" s="1"/>
  <c r="K43" i="3"/>
  <c r="P43" i="3" s="1"/>
  <c r="H43" i="3"/>
  <c r="R43" i="3" s="1"/>
  <c r="K42" i="3"/>
  <c r="P42" i="3" s="1"/>
  <c r="H42" i="3"/>
  <c r="R42" i="3" s="1"/>
  <c r="K41" i="3"/>
  <c r="P41" i="3" s="1"/>
  <c r="H41" i="3"/>
  <c r="K40" i="3"/>
  <c r="P40" i="3" s="1"/>
  <c r="H40" i="3"/>
  <c r="Q40" i="3" s="1"/>
  <c r="K39" i="3"/>
  <c r="P39" i="3" s="1"/>
  <c r="H39" i="3"/>
  <c r="R39" i="3" s="1"/>
  <c r="K38" i="3"/>
  <c r="P38" i="3" s="1"/>
  <c r="H38" i="3"/>
  <c r="Q38" i="3" s="1"/>
  <c r="K37" i="3"/>
  <c r="P37" i="3" s="1"/>
  <c r="H37" i="3"/>
  <c r="R37" i="3" s="1"/>
  <c r="K36" i="3"/>
  <c r="P36" i="3" s="1"/>
  <c r="H36" i="3"/>
  <c r="R36" i="3" s="1"/>
  <c r="K35" i="3"/>
  <c r="P35" i="3" s="1"/>
  <c r="H35" i="3"/>
  <c r="Q35" i="3" s="1"/>
  <c r="K34" i="3"/>
  <c r="P34" i="3" s="1"/>
  <c r="H34" i="3"/>
  <c r="K33" i="3"/>
  <c r="P33" i="3" s="1"/>
  <c r="H33" i="3"/>
  <c r="R33" i="3" s="1"/>
  <c r="K32" i="3"/>
  <c r="P32" i="3" s="1"/>
  <c r="H32" i="3"/>
  <c r="K31" i="3"/>
  <c r="P31" i="3" s="1"/>
  <c r="H31" i="3"/>
  <c r="R31" i="3" s="1"/>
  <c r="K30" i="3"/>
  <c r="P30" i="3" s="1"/>
  <c r="H30" i="3"/>
  <c r="K29" i="3"/>
  <c r="P29" i="3" s="1"/>
  <c r="H29" i="3"/>
  <c r="R29" i="3" s="1"/>
  <c r="K28" i="3"/>
  <c r="P28" i="3" s="1"/>
  <c r="H28" i="3"/>
  <c r="Q28" i="3" s="1"/>
  <c r="K27" i="3"/>
  <c r="P27" i="3" s="1"/>
  <c r="H27" i="3"/>
  <c r="R27" i="3" s="1"/>
  <c r="K26" i="3"/>
  <c r="P26" i="3" s="1"/>
  <c r="H26" i="3"/>
  <c r="R26" i="3" s="1"/>
  <c r="K25" i="3"/>
  <c r="P25" i="3" s="1"/>
  <c r="H25" i="3"/>
  <c r="K24" i="3"/>
  <c r="P24" i="3" s="1"/>
  <c r="H24" i="3"/>
  <c r="Q24" i="3" s="1"/>
  <c r="K23" i="3"/>
  <c r="P23" i="3" s="1"/>
  <c r="H23" i="3"/>
  <c r="Q23" i="3" s="1"/>
  <c r="K22" i="3"/>
  <c r="P22" i="3" s="1"/>
  <c r="H22" i="3"/>
  <c r="Q22" i="3" s="1"/>
  <c r="Q21" i="3"/>
  <c r="K21" i="3"/>
  <c r="P21" i="3" s="1"/>
  <c r="H21" i="3"/>
  <c r="R21" i="3" s="1"/>
  <c r="K20" i="3"/>
  <c r="P20" i="3" s="1"/>
  <c r="H20" i="3"/>
  <c r="R20" i="3" s="1"/>
  <c r="K19" i="3"/>
  <c r="P19" i="3" s="1"/>
  <c r="H19" i="3"/>
  <c r="Q19" i="3" s="1"/>
  <c r="K18" i="3"/>
  <c r="P18" i="3" s="1"/>
  <c r="H18" i="3"/>
  <c r="K17" i="3"/>
  <c r="P17" i="3" s="1"/>
  <c r="H17" i="3"/>
  <c r="R17" i="3" s="1"/>
  <c r="K16" i="3"/>
  <c r="P16" i="3" s="1"/>
  <c r="H16" i="3"/>
  <c r="K15" i="3"/>
  <c r="P15" i="3" s="1"/>
  <c r="H15" i="3"/>
  <c r="R15" i="3" s="1"/>
  <c r="K14" i="3"/>
  <c r="P14" i="3" s="1"/>
  <c r="H14" i="3"/>
  <c r="R14" i="3" s="1"/>
  <c r="K13" i="3"/>
  <c r="P13" i="3" s="1"/>
  <c r="H13" i="3"/>
  <c r="R13" i="3" s="1"/>
  <c r="K12" i="3"/>
  <c r="P12" i="3" s="1"/>
  <c r="H12" i="3"/>
  <c r="K11" i="3"/>
  <c r="P11" i="3" s="1"/>
  <c r="H11" i="3"/>
  <c r="R11" i="3" s="1"/>
  <c r="K10" i="3"/>
  <c r="P10" i="3" s="1"/>
  <c r="H10" i="3"/>
  <c r="K9" i="3"/>
  <c r="P9" i="3" s="1"/>
  <c r="H9" i="3"/>
  <c r="K8" i="3"/>
  <c r="P8" i="3" s="1"/>
  <c r="H8" i="3"/>
  <c r="K7" i="3"/>
  <c r="P7" i="3" s="1"/>
  <c r="H7" i="3"/>
  <c r="Q7" i="3" s="1"/>
  <c r="K6" i="3"/>
  <c r="P6" i="3" s="1"/>
  <c r="H6" i="3"/>
  <c r="K5" i="3"/>
  <c r="P5" i="3" s="1"/>
  <c r="H5" i="3"/>
  <c r="R5" i="3" s="1"/>
  <c r="K4" i="3"/>
  <c r="P4" i="3" s="1"/>
  <c r="H4" i="3"/>
  <c r="R4" i="3" s="1"/>
  <c r="K3" i="3"/>
  <c r="P3" i="3" s="1"/>
  <c r="H3" i="3"/>
  <c r="Q3" i="3" s="1"/>
  <c r="K2" i="3"/>
  <c r="P2" i="3" s="1"/>
  <c r="H2" i="3"/>
  <c r="C3004" i="2"/>
  <c r="C3003" i="2"/>
  <c r="C3002" i="2"/>
  <c r="C3001" i="2"/>
  <c r="C3000" i="2"/>
  <c r="C2999" i="2"/>
  <c r="C2998" i="2"/>
  <c r="C2997" i="2"/>
  <c r="C2996" i="2"/>
  <c r="C2995" i="2"/>
  <c r="C2994" i="2"/>
  <c r="C2993" i="2"/>
  <c r="C2992" i="2"/>
  <c r="C2991" i="2"/>
  <c r="C2990" i="2"/>
  <c r="C2989" i="2"/>
  <c r="C2988" i="2"/>
  <c r="C2987" i="2"/>
  <c r="C2986" i="2"/>
  <c r="C2985" i="2"/>
  <c r="C2984" i="2"/>
  <c r="C2983" i="2"/>
  <c r="C2982" i="2"/>
  <c r="C2981" i="2"/>
  <c r="C2980" i="2"/>
  <c r="C2979" i="2"/>
  <c r="C2978" i="2"/>
  <c r="C2977" i="2"/>
  <c r="C2976" i="2"/>
  <c r="C2975" i="2"/>
  <c r="C2974" i="2"/>
  <c r="C2973" i="2"/>
  <c r="C2972" i="2"/>
  <c r="C2971" i="2"/>
  <c r="C2970" i="2"/>
  <c r="C2969" i="2"/>
  <c r="C2968" i="2"/>
  <c r="C2967" i="2"/>
  <c r="C2966" i="2"/>
  <c r="C2965" i="2"/>
  <c r="C2964" i="2"/>
  <c r="C2963" i="2"/>
  <c r="C2962" i="2"/>
  <c r="C2961" i="2"/>
  <c r="C2960" i="2"/>
  <c r="C2959" i="2"/>
  <c r="C2958" i="2"/>
  <c r="C2957" i="2"/>
  <c r="C2956" i="2"/>
  <c r="C2955" i="2"/>
  <c r="C2954" i="2"/>
  <c r="C2953" i="2"/>
  <c r="C2952" i="2"/>
  <c r="C2951" i="2"/>
  <c r="C2950" i="2"/>
  <c r="C2949" i="2"/>
  <c r="C2948" i="2"/>
  <c r="C2947" i="2"/>
  <c r="C2946" i="2"/>
  <c r="C2945" i="2"/>
  <c r="C2944" i="2"/>
  <c r="C2943" i="2"/>
  <c r="C2942" i="2"/>
  <c r="C2941" i="2"/>
  <c r="C2940" i="2"/>
  <c r="C2939" i="2"/>
  <c r="C2938" i="2"/>
  <c r="C2937" i="2"/>
  <c r="C2936" i="2"/>
  <c r="C2935" i="2"/>
  <c r="C2934" i="2"/>
  <c r="C2933" i="2"/>
  <c r="C2932" i="2"/>
  <c r="C2931" i="2"/>
  <c r="C2930" i="2"/>
  <c r="C2929" i="2"/>
  <c r="C2928" i="2"/>
  <c r="C2927" i="2"/>
  <c r="C2926" i="2"/>
  <c r="C2925" i="2"/>
  <c r="C2924" i="2"/>
  <c r="C2923" i="2"/>
  <c r="C2922" i="2"/>
  <c r="C2921" i="2"/>
  <c r="C2920" i="2"/>
  <c r="C2919" i="2"/>
  <c r="C2918" i="2"/>
  <c r="C2917" i="2"/>
  <c r="C2916" i="2"/>
  <c r="C2915" i="2"/>
  <c r="C2914" i="2"/>
  <c r="C2913" i="2"/>
  <c r="C2912" i="2"/>
  <c r="C2911" i="2"/>
  <c r="C2910" i="2"/>
  <c r="C2909" i="2"/>
  <c r="C2908" i="2"/>
  <c r="C2907" i="2"/>
  <c r="C2906" i="2"/>
  <c r="C2905" i="2"/>
  <c r="C2904" i="2"/>
  <c r="C2903" i="2"/>
  <c r="C2902" i="2"/>
  <c r="C2901" i="2"/>
  <c r="C2900" i="2"/>
  <c r="C2899" i="2"/>
  <c r="C2898" i="2"/>
  <c r="C2897" i="2"/>
  <c r="C2896" i="2"/>
  <c r="C2895" i="2"/>
  <c r="C2894" i="2"/>
  <c r="C2893" i="2"/>
  <c r="C2892" i="2"/>
  <c r="C2891" i="2"/>
  <c r="C2890" i="2"/>
  <c r="C2889" i="2"/>
  <c r="C2888" i="2"/>
  <c r="C2887" i="2"/>
  <c r="C2886" i="2"/>
  <c r="C2885" i="2"/>
  <c r="C2884" i="2"/>
  <c r="C2883" i="2"/>
  <c r="C2882" i="2"/>
  <c r="C2881" i="2"/>
  <c r="C2880" i="2"/>
  <c r="C2879" i="2"/>
  <c r="C2878" i="2"/>
  <c r="C2877" i="2"/>
  <c r="C2876" i="2"/>
  <c r="C2875" i="2"/>
  <c r="C2874" i="2"/>
  <c r="C2873" i="2"/>
  <c r="C2872" i="2"/>
  <c r="C2871" i="2"/>
  <c r="C2870" i="2"/>
  <c r="C2869" i="2"/>
  <c r="C2868" i="2"/>
  <c r="C2867" i="2"/>
  <c r="C2866" i="2"/>
  <c r="C2865" i="2"/>
  <c r="C2864" i="2"/>
  <c r="C2863" i="2"/>
  <c r="C2862" i="2"/>
  <c r="C2861" i="2"/>
  <c r="C2860" i="2"/>
  <c r="C2859" i="2"/>
  <c r="C2858" i="2"/>
  <c r="C2857" i="2"/>
  <c r="C2856" i="2"/>
  <c r="C2855" i="2"/>
  <c r="C2854" i="2"/>
  <c r="C2853" i="2"/>
  <c r="C2852" i="2"/>
  <c r="C2851" i="2"/>
  <c r="C2850" i="2"/>
  <c r="C2849" i="2"/>
  <c r="C2848" i="2"/>
  <c r="C2847" i="2"/>
  <c r="C2846" i="2"/>
  <c r="C2845" i="2"/>
  <c r="C2844" i="2"/>
  <c r="C2843" i="2"/>
  <c r="C2842" i="2"/>
  <c r="C2841" i="2"/>
  <c r="C2840" i="2"/>
  <c r="C2839" i="2"/>
  <c r="C2838" i="2"/>
  <c r="C2837" i="2"/>
  <c r="C2836" i="2"/>
  <c r="C2835" i="2"/>
  <c r="C2834" i="2"/>
  <c r="C2833" i="2"/>
  <c r="C2832" i="2"/>
  <c r="C2831" i="2"/>
  <c r="C2830" i="2"/>
  <c r="C2829" i="2"/>
  <c r="C2828" i="2"/>
  <c r="C2827" i="2"/>
  <c r="C2826" i="2"/>
  <c r="C2825" i="2"/>
  <c r="C2824" i="2"/>
  <c r="C2823" i="2"/>
  <c r="C2822" i="2"/>
  <c r="C2821" i="2"/>
  <c r="C2820" i="2"/>
  <c r="C2819" i="2"/>
  <c r="C2818" i="2"/>
  <c r="C2817" i="2"/>
  <c r="C2816" i="2"/>
  <c r="C2815" i="2"/>
  <c r="C2814" i="2"/>
  <c r="C2813" i="2"/>
  <c r="C2812" i="2"/>
  <c r="C2811" i="2"/>
  <c r="C2810" i="2"/>
  <c r="C2809" i="2"/>
  <c r="C2808" i="2"/>
  <c r="C2807" i="2"/>
  <c r="C2806" i="2"/>
  <c r="C2805" i="2"/>
  <c r="C2804" i="2"/>
  <c r="C2803" i="2"/>
  <c r="C2802" i="2"/>
  <c r="C2801" i="2"/>
  <c r="C2800" i="2"/>
  <c r="C2799" i="2"/>
  <c r="C2798" i="2"/>
  <c r="C2797" i="2"/>
  <c r="C2796" i="2"/>
  <c r="C2795" i="2"/>
  <c r="C2794" i="2"/>
  <c r="C2793" i="2"/>
  <c r="C2792" i="2"/>
  <c r="C2791" i="2"/>
  <c r="C2790" i="2"/>
  <c r="C2789" i="2"/>
  <c r="C2788" i="2"/>
  <c r="C2787" i="2"/>
  <c r="C2786" i="2"/>
  <c r="C2785" i="2"/>
  <c r="C2784" i="2"/>
  <c r="C2783" i="2"/>
  <c r="C2782" i="2"/>
  <c r="C2781" i="2"/>
  <c r="C2780" i="2"/>
  <c r="C2779" i="2"/>
  <c r="C2778" i="2"/>
  <c r="C2777" i="2"/>
  <c r="C2776" i="2"/>
  <c r="C2775" i="2"/>
  <c r="C2774" i="2"/>
  <c r="C2773" i="2"/>
  <c r="C2772" i="2"/>
  <c r="C2771" i="2"/>
  <c r="C2770" i="2"/>
  <c r="C2769" i="2"/>
  <c r="C2768" i="2"/>
  <c r="C2767" i="2"/>
  <c r="C2766" i="2"/>
  <c r="C2765" i="2"/>
  <c r="C2764" i="2"/>
  <c r="C2763" i="2"/>
  <c r="C2762" i="2"/>
  <c r="C2761" i="2"/>
  <c r="C2760" i="2"/>
  <c r="C2759" i="2"/>
  <c r="C2758" i="2"/>
  <c r="C2757" i="2"/>
  <c r="C2756" i="2"/>
  <c r="C2755" i="2"/>
  <c r="C2754" i="2"/>
  <c r="C2753" i="2"/>
  <c r="C2752" i="2"/>
  <c r="C2751" i="2"/>
  <c r="C2750" i="2"/>
  <c r="C2749" i="2"/>
  <c r="C2748" i="2"/>
  <c r="C2747" i="2"/>
  <c r="C2746" i="2"/>
  <c r="C2745" i="2"/>
  <c r="C2744" i="2"/>
  <c r="C2743" i="2"/>
  <c r="C2742" i="2"/>
  <c r="C2741" i="2"/>
  <c r="C2740" i="2"/>
  <c r="C2739" i="2"/>
  <c r="C2738" i="2"/>
  <c r="C2737" i="2"/>
  <c r="C2736" i="2"/>
  <c r="C2735" i="2"/>
  <c r="C2734" i="2"/>
  <c r="C2733" i="2"/>
  <c r="C2732" i="2"/>
  <c r="C2731" i="2"/>
  <c r="C2730" i="2"/>
  <c r="C2729" i="2"/>
  <c r="C2728" i="2"/>
  <c r="C2727" i="2"/>
  <c r="C2726" i="2"/>
  <c r="C2725" i="2"/>
  <c r="C2724" i="2"/>
  <c r="C2723" i="2"/>
  <c r="C2722" i="2"/>
  <c r="C2721" i="2"/>
  <c r="C2720" i="2"/>
  <c r="C2719" i="2"/>
  <c r="C2718" i="2"/>
  <c r="C2717" i="2"/>
  <c r="C2716" i="2"/>
  <c r="C2715" i="2"/>
  <c r="C2714" i="2"/>
  <c r="C2713" i="2"/>
  <c r="C2712" i="2"/>
  <c r="C2711" i="2"/>
  <c r="C2710" i="2"/>
  <c r="C2709" i="2"/>
  <c r="C2708" i="2"/>
  <c r="C2707" i="2"/>
  <c r="C2706" i="2"/>
  <c r="C2705" i="2"/>
  <c r="C2704" i="2"/>
  <c r="C2703" i="2"/>
  <c r="C2702" i="2"/>
  <c r="C2701" i="2"/>
  <c r="C2700" i="2"/>
  <c r="C2699" i="2"/>
  <c r="C2698" i="2"/>
  <c r="C2697" i="2"/>
  <c r="C2696" i="2"/>
  <c r="C2695" i="2"/>
  <c r="C2694" i="2"/>
  <c r="C2693" i="2"/>
  <c r="C2692" i="2"/>
  <c r="C2691" i="2"/>
  <c r="C2690" i="2"/>
  <c r="C2689" i="2"/>
  <c r="C2688" i="2"/>
  <c r="C2687" i="2"/>
  <c r="C2686" i="2"/>
  <c r="C2685" i="2"/>
  <c r="C2684" i="2"/>
  <c r="C2683" i="2"/>
  <c r="C2682" i="2"/>
  <c r="C2681" i="2"/>
  <c r="C2680" i="2"/>
  <c r="C2679" i="2"/>
  <c r="C2678" i="2"/>
  <c r="C2677" i="2"/>
  <c r="C2676" i="2"/>
  <c r="C2675" i="2"/>
  <c r="C2674" i="2"/>
  <c r="C2673" i="2"/>
  <c r="C2672" i="2"/>
  <c r="C2671" i="2"/>
  <c r="C2670" i="2"/>
  <c r="C2669" i="2"/>
  <c r="C2668" i="2"/>
  <c r="C2667" i="2"/>
  <c r="C2666" i="2"/>
  <c r="C2665" i="2"/>
  <c r="C2664" i="2"/>
  <c r="C2663" i="2"/>
  <c r="C2662" i="2"/>
  <c r="C2661" i="2"/>
  <c r="C2660" i="2"/>
  <c r="C2659" i="2"/>
  <c r="C2658" i="2"/>
  <c r="C2657" i="2"/>
  <c r="C2656" i="2"/>
  <c r="C2655" i="2"/>
  <c r="C2654" i="2"/>
  <c r="C2653" i="2"/>
  <c r="C2652" i="2"/>
  <c r="C2651" i="2"/>
  <c r="C2650" i="2"/>
  <c r="C2649" i="2"/>
  <c r="C2648" i="2"/>
  <c r="C2647" i="2"/>
  <c r="C2646" i="2"/>
  <c r="C2645" i="2"/>
  <c r="C2644" i="2"/>
  <c r="C2643" i="2"/>
  <c r="C2642" i="2"/>
  <c r="C2641" i="2"/>
  <c r="C2640" i="2"/>
  <c r="C2639" i="2"/>
  <c r="C2638" i="2"/>
  <c r="C2637" i="2"/>
  <c r="C2636" i="2"/>
  <c r="C2635" i="2"/>
  <c r="C2634" i="2"/>
  <c r="C2633" i="2"/>
  <c r="C2632" i="2"/>
  <c r="C2631" i="2"/>
  <c r="C2630" i="2"/>
  <c r="C2629" i="2"/>
  <c r="C2628" i="2"/>
  <c r="C2627" i="2"/>
  <c r="C2626" i="2"/>
  <c r="C2625" i="2"/>
  <c r="C2624" i="2"/>
  <c r="C2623" i="2"/>
  <c r="C2622" i="2"/>
  <c r="C2621" i="2"/>
  <c r="C2620" i="2"/>
  <c r="C2619" i="2"/>
  <c r="C2618" i="2"/>
  <c r="C2617" i="2"/>
  <c r="C2616" i="2"/>
  <c r="C2615" i="2"/>
  <c r="C2614" i="2"/>
  <c r="C2613" i="2"/>
  <c r="C2612" i="2"/>
  <c r="C2611" i="2"/>
  <c r="C2610" i="2"/>
  <c r="C2609" i="2"/>
  <c r="C2608" i="2"/>
  <c r="C2607" i="2"/>
  <c r="C2606" i="2"/>
  <c r="C2605" i="2"/>
  <c r="C2604" i="2"/>
  <c r="C2603" i="2"/>
  <c r="C2602" i="2"/>
  <c r="C2601" i="2"/>
  <c r="C2600" i="2"/>
  <c r="C2599" i="2"/>
  <c r="C2598" i="2"/>
  <c r="C2597" i="2"/>
  <c r="C2596" i="2"/>
  <c r="C2595" i="2"/>
  <c r="C2594" i="2"/>
  <c r="C2593" i="2"/>
  <c r="C2592" i="2"/>
  <c r="C2591" i="2"/>
  <c r="C2590" i="2"/>
  <c r="C2589" i="2"/>
  <c r="C2588" i="2"/>
  <c r="C2587" i="2"/>
  <c r="C2586" i="2"/>
  <c r="C2585" i="2"/>
  <c r="C2584" i="2"/>
  <c r="C2583" i="2"/>
  <c r="C2582" i="2"/>
  <c r="C2581" i="2"/>
  <c r="C2580" i="2"/>
  <c r="C2579" i="2"/>
  <c r="C2578" i="2"/>
  <c r="C2577" i="2"/>
  <c r="C2576" i="2"/>
  <c r="C2575" i="2"/>
  <c r="C2574" i="2"/>
  <c r="C2573" i="2"/>
  <c r="C2572" i="2"/>
  <c r="C2571" i="2"/>
  <c r="C2570" i="2"/>
  <c r="C2569" i="2"/>
  <c r="C2568" i="2"/>
  <c r="C2567" i="2"/>
  <c r="C2566" i="2"/>
  <c r="C2565" i="2"/>
  <c r="C2564" i="2"/>
  <c r="C2563" i="2"/>
  <c r="C2562" i="2"/>
  <c r="C2561" i="2"/>
  <c r="C2560" i="2"/>
  <c r="C2559" i="2"/>
  <c r="C2558" i="2"/>
  <c r="C2557" i="2"/>
  <c r="C2556" i="2"/>
  <c r="C2555" i="2"/>
  <c r="C2554" i="2"/>
  <c r="C2553" i="2"/>
  <c r="C2552" i="2"/>
  <c r="C2551" i="2"/>
  <c r="C2550" i="2"/>
  <c r="C2549" i="2"/>
  <c r="C2548" i="2"/>
  <c r="C2547" i="2"/>
  <c r="C2546" i="2"/>
  <c r="C2545" i="2"/>
  <c r="C2544" i="2"/>
  <c r="C2543" i="2"/>
  <c r="C2542" i="2"/>
  <c r="C2541" i="2"/>
  <c r="C2540" i="2"/>
  <c r="C2539" i="2"/>
  <c r="C2538" i="2"/>
  <c r="C2537" i="2"/>
  <c r="C2536" i="2"/>
  <c r="C2535" i="2"/>
  <c r="C2534" i="2"/>
  <c r="C2533" i="2"/>
  <c r="C2532" i="2"/>
  <c r="C2531" i="2"/>
  <c r="C2530" i="2"/>
  <c r="C2529" i="2"/>
  <c r="C2528" i="2"/>
  <c r="C2527" i="2"/>
  <c r="C2526" i="2"/>
  <c r="C2525" i="2"/>
  <c r="C2524" i="2"/>
  <c r="C2523" i="2"/>
  <c r="C2522" i="2"/>
  <c r="C2521" i="2"/>
  <c r="C2520" i="2"/>
  <c r="C2519" i="2"/>
  <c r="C2518" i="2"/>
  <c r="C2517" i="2"/>
  <c r="C2516" i="2"/>
  <c r="C2515" i="2"/>
  <c r="C2514" i="2"/>
  <c r="C2513" i="2"/>
  <c r="C2512" i="2"/>
  <c r="C2511" i="2"/>
  <c r="C2510" i="2"/>
  <c r="C2509" i="2"/>
  <c r="C2508" i="2"/>
  <c r="C2507" i="2"/>
  <c r="C2506" i="2"/>
  <c r="C2505" i="2"/>
  <c r="C2504" i="2"/>
  <c r="C2503" i="2"/>
  <c r="C2502" i="2"/>
  <c r="C2501" i="2"/>
  <c r="C2500" i="2"/>
  <c r="C2499" i="2"/>
  <c r="C2498" i="2"/>
  <c r="C2497" i="2"/>
  <c r="C2496" i="2"/>
  <c r="C2495" i="2"/>
  <c r="C2494" i="2"/>
  <c r="C2493" i="2"/>
  <c r="C2492" i="2"/>
  <c r="C2491" i="2"/>
  <c r="C2490" i="2"/>
  <c r="C2489" i="2"/>
  <c r="C2488" i="2"/>
  <c r="C2487" i="2"/>
  <c r="C2486" i="2"/>
  <c r="C2485" i="2"/>
  <c r="C2484" i="2"/>
  <c r="C2483" i="2"/>
  <c r="C2482" i="2"/>
  <c r="C2481" i="2"/>
  <c r="C2480" i="2"/>
  <c r="C2479" i="2"/>
  <c r="C2478" i="2"/>
  <c r="C2477" i="2"/>
  <c r="C2476" i="2"/>
  <c r="C2475" i="2"/>
  <c r="C2474" i="2"/>
  <c r="C2473" i="2"/>
  <c r="C2472" i="2"/>
  <c r="C2471" i="2"/>
  <c r="C2470" i="2"/>
  <c r="C2469" i="2"/>
  <c r="C2468" i="2"/>
  <c r="C2467" i="2"/>
  <c r="C2466" i="2"/>
  <c r="C2465" i="2"/>
  <c r="C2464" i="2"/>
  <c r="C2463" i="2"/>
  <c r="C2462" i="2"/>
  <c r="C2461" i="2"/>
  <c r="C2460" i="2"/>
  <c r="C2459" i="2"/>
  <c r="C2458" i="2"/>
  <c r="C2457" i="2"/>
  <c r="C2456" i="2"/>
  <c r="C2455" i="2"/>
  <c r="C2454" i="2"/>
  <c r="C2453" i="2"/>
  <c r="C2452" i="2"/>
  <c r="C2451" i="2"/>
  <c r="C2450" i="2"/>
  <c r="C2449" i="2"/>
  <c r="C2448" i="2"/>
  <c r="C2447" i="2"/>
  <c r="C2446" i="2"/>
  <c r="C2445" i="2"/>
  <c r="C2444" i="2"/>
  <c r="C2443" i="2"/>
  <c r="C2442" i="2"/>
  <c r="C2441" i="2"/>
  <c r="C2440" i="2"/>
  <c r="C2439" i="2"/>
  <c r="C2438" i="2"/>
  <c r="C2437" i="2"/>
  <c r="C2436" i="2"/>
  <c r="C2435" i="2"/>
  <c r="C2434" i="2"/>
  <c r="C2433" i="2"/>
  <c r="C2432" i="2"/>
  <c r="C2431" i="2"/>
  <c r="C2430" i="2"/>
  <c r="C2429" i="2"/>
  <c r="C2428" i="2"/>
  <c r="C2427" i="2"/>
  <c r="C2426" i="2"/>
  <c r="C2425" i="2"/>
  <c r="C2424" i="2"/>
  <c r="C2423" i="2"/>
  <c r="C2422" i="2"/>
  <c r="C2421" i="2"/>
  <c r="C2420" i="2"/>
  <c r="C2419" i="2"/>
  <c r="C2418" i="2"/>
  <c r="C2417" i="2"/>
  <c r="C2416" i="2"/>
  <c r="C2415" i="2"/>
  <c r="C2414" i="2"/>
  <c r="C2413" i="2"/>
  <c r="C2412" i="2"/>
  <c r="C2411" i="2"/>
  <c r="C2410" i="2"/>
  <c r="C2409" i="2"/>
  <c r="C2408" i="2"/>
  <c r="C2407" i="2"/>
  <c r="C2406" i="2"/>
  <c r="C2405" i="2"/>
  <c r="C2404" i="2"/>
  <c r="C2403" i="2"/>
  <c r="C2402" i="2"/>
  <c r="C2401" i="2"/>
  <c r="C2400" i="2"/>
  <c r="C2399" i="2"/>
  <c r="C2398" i="2"/>
  <c r="C2397" i="2"/>
  <c r="C2396" i="2"/>
  <c r="C2395" i="2"/>
  <c r="C2394" i="2"/>
  <c r="C2393" i="2"/>
  <c r="C2392" i="2"/>
  <c r="C2391" i="2"/>
  <c r="C2390" i="2"/>
  <c r="C2389" i="2"/>
  <c r="C2388" i="2"/>
  <c r="C2387" i="2"/>
  <c r="C2386" i="2"/>
  <c r="C2385" i="2"/>
  <c r="C2384" i="2"/>
  <c r="C2383" i="2"/>
  <c r="C2382" i="2"/>
  <c r="C2381" i="2"/>
  <c r="C2380" i="2"/>
  <c r="C2379" i="2"/>
  <c r="C2378" i="2"/>
  <c r="C2377" i="2"/>
  <c r="C2376" i="2"/>
  <c r="C2375" i="2"/>
  <c r="C2374" i="2"/>
  <c r="C2373" i="2"/>
  <c r="C2372" i="2"/>
  <c r="C2371" i="2"/>
  <c r="C2370" i="2"/>
  <c r="C2369" i="2"/>
  <c r="C2368" i="2"/>
  <c r="C2367" i="2"/>
  <c r="C2366" i="2"/>
  <c r="C2365" i="2"/>
  <c r="C2364" i="2"/>
  <c r="C2363" i="2"/>
  <c r="C2362" i="2"/>
  <c r="C2361" i="2"/>
  <c r="C2360" i="2"/>
  <c r="C2359" i="2"/>
  <c r="C2358" i="2"/>
  <c r="C2357" i="2"/>
  <c r="C2356" i="2"/>
  <c r="C2355" i="2"/>
  <c r="C2354" i="2"/>
  <c r="C2353" i="2"/>
  <c r="C2352" i="2"/>
  <c r="C2351" i="2"/>
  <c r="C2350" i="2"/>
  <c r="C2349" i="2"/>
  <c r="C2348" i="2"/>
  <c r="C2347" i="2"/>
  <c r="C2346" i="2"/>
  <c r="C2345" i="2"/>
  <c r="C2344" i="2"/>
  <c r="C2343" i="2"/>
  <c r="C2342" i="2"/>
  <c r="C2341" i="2"/>
  <c r="C2340" i="2"/>
  <c r="C2339" i="2"/>
  <c r="C2338" i="2"/>
  <c r="C2337" i="2"/>
  <c r="C2336" i="2"/>
  <c r="C2335" i="2"/>
  <c r="C2334" i="2"/>
  <c r="C2333" i="2"/>
  <c r="C2332" i="2"/>
  <c r="C2331" i="2"/>
  <c r="C2330" i="2"/>
  <c r="C2329" i="2"/>
  <c r="C2328" i="2"/>
  <c r="C2327" i="2"/>
  <c r="C2326" i="2"/>
  <c r="C2325" i="2"/>
  <c r="C2324" i="2"/>
  <c r="C2323" i="2"/>
  <c r="C2322" i="2"/>
  <c r="C2321" i="2"/>
  <c r="C2320" i="2"/>
  <c r="C2319" i="2"/>
  <c r="C2318" i="2"/>
  <c r="C2317" i="2"/>
  <c r="C2316" i="2"/>
  <c r="C2315" i="2"/>
  <c r="C2314" i="2"/>
  <c r="C2313" i="2"/>
  <c r="C2312" i="2"/>
  <c r="C2311" i="2"/>
  <c r="C2310" i="2"/>
  <c r="C2309" i="2"/>
  <c r="C2308" i="2"/>
  <c r="C2307" i="2"/>
  <c r="C2306" i="2"/>
  <c r="C2305" i="2"/>
  <c r="C2304" i="2"/>
  <c r="C2303" i="2"/>
  <c r="C2302" i="2"/>
  <c r="C2301" i="2"/>
  <c r="C2300" i="2"/>
  <c r="C2299" i="2"/>
  <c r="C2298" i="2"/>
  <c r="C2297" i="2"/>
  <c r="C2296" i="2"/>
  <c r="C2295" i="2"/>
  <c r="C2294" i="2"/>
  <c r="C2293" i="2"/>
  <c r="C2292" i="2"/>
  <c r="C2291" i="2"/>
  <c r="C2290" i="2"/>
  <c r="C2289" i="2"/>
  <c r="C2288" i="2"/>
  <c r="C2287" i="2"/>
  <c r="C2286" i="2"/>
  <c r="C2285" i="2"/>
  <c r="C2284" i="2"/>
  <c r="C2283" i="2"/>
  <c r="C2282" i="2"/>
  <c r="C2281" i="2"/>
  <c r="C2280" i="2"/>
  <c r="C2279" i="2"/>
  <c r="C2278" i="2"/>
  <c r="C2277" i="2"/>
  <c r="C2276" i="2"/>
  <c r="C2275" i="2"/>
  <c r="C2274" i="2"/>
  <c r="C2273" i="2"/>
  <c r="C2272" i="2"/>
  <c r="C2271" i="2"/>
  <c r="C2270" i="2"/>
  <c r="C2269" i="2"/>
  <c r="C2268" i="2"/>
  <c r="C2267" i="2"/>
  <c r="C2266" i="2"/>
  <c r="C2265" i="2"/>
  <c r="C2264" i="2"/>
  <c r="C2263" i="2"/>
  <c r="C2262" i="2"/>
  <c r="C2261" i="2"/>
  <c r="C2260" i="2"/>
  <c r="C2259" i="2"/>
  <c r="C2258" i="2"/>
  <c r="C2257" i="2"/>
  <c r="C2256" i="2"/>
  <c r="C2255" i="2"/>
  <c r="C2254" i="2"/>
  <c r="C2253" i="2"/>
  <c r="C2252" i="2"/>
  <c r="C2251" i="2"/>
  <c r="C2250" i="2"/>
  <c r="C2249" i="2"/>
  <c r="C2248" i="2"/>
  <c r="C2247" i="2"/>
  <c r="C2246" i="2"/>
  <c r="C2245" i="2"/>
  <c r="C2244" i="2"/>
  <c r="C2243" i="2"/>
  <c r="C2242" i="2"/>
  <c r="C2241" i="2"/>
  <c r="C2240" i="2"/>
  <c r="C2239" i="2"/>
  <c r="C2238" i="2"/>
  <c r="C2237" i="2"/>
  <c r="C2236" i="2"/>
  <c r="C2235" i="2"/>
  <c r="C2234" i="2"/>
  <c r="C2233" i="2"/>
  <c r="C2232" i="2"/>
  <c r="C2231" i="2"/>
  <c r="C2230" i="2"/>
  <c r="C2229" i="2"/>
  <c r="C2228" i="2"/>
  <c r="C2227" i="2"/>
  <c r="C2226" i="2"/>
  <c r="C2225" i="2"/>
  <c r="C2224" i="2"/>
  <c r="C2223" i="2"/>
  <c r="C2222" i="2"/>
  <c r="C2221" i="2"/>
  <c r="C2220" i="2"/>
  <c r="C2219" i="2"/>
  <c r="C2218" i="2"/>
  <c r="C2217" i="2"/>
  <c r="C2216" i="2"/>
  <c r="C2215" i="2"/>
  <c r="C2214" i="2"/>
  <c r="C2213" i="2"/>
  <c r="C2212" i="2"/>
  <c r="C2211" i="2"/>
  <c r="C2210" i="2"/>
  <c r="C2209" i="2"/>
  <c r="C2208" i="2"/>
  <c r="C2207" i="2"/>
  <c r="C2206" i="2"/>
  <c r="C2205" i="2"/>
  <c r="C2204" i="2"/>
  <c r="C2203" i="2"/>
  <c r="C2202" i="2"/>
  <c r="C2201" i="2"/>
  <c r="C2200" i="2"/>
  <c r="C2199" i="2"/>
  <c r="C2198" i="2"/>
  <c r="C2197" i="2"/>
  <c r="C2196" i="2"/>
  <c r="C2195" i="2"/>
  <c r="C2194" i="2"/>
  <c r="C2193" i="2"/>
  <c r="C2192" i="2"/>
  <c r="C2191" i="2"/>
  <c r="C2190" i="2"/>
  <c r="C2189" i="2"/>
  <c r="C2188" i="2"/>
  <c r="C2187" i="2"/>
  <c r="C2186" i="2"/>
  <c r="C2185" i="2"/>
  <c r="C2184" i="2"/>
  <c r="C2183" i="2"/>
  <c r="C2182" i="2"/>
  <c r="C2181" i="2"/>
  <c r="C2180" i="2"/>
  <c r="C2179" i="2"/>
  <c r="C2178" i="2"/>
  <c r="C2177" i="2"/>
  <c r="C2176" i="2"/>
  <c r="C2175" i="2"/>
  <c r="C2174" i="2"/>
  <c r="C2173" i="2"/>
  <c r="C2172" i="2"/>
  <c r="C2171" i="2"/>
  <c r="C2170" i="2"/>
  <c r="C2169" i="2"/>
  <c r="C2168" i="2"/>
  <c r="C2167" i="2"/>
  <c r="C2166" i="2"/>
  <c r="C2165" i="2"/>
  <c r="C2164" i="2"/>
  <c r="C2163" i="2"/>
  <c r="C2162" i="2"/>
  <c r="C2161" i="2"/>
  <c r="C2160" i="2"/>
  <c r="C2159" i="2"/>
  <c r="C2158" i="2"/>
  <c r="C2157" i="2"/>
  <c r="C2156" i="2"/>
  <c r="C2155" i="2"/>
  <c r="C2154" i="2"/>
  <c r="C2153" i="2"/>
  <c r="C2152" i="2"/>
  <c r="C2151" i="2"/>
  <c r="C2150" i="2"/>
  <c r="C2149" i="2"/>
  <c r="C2148" i="2"/>
  <c r="C2147" i="2"/>
  <c r="C2146" i="2"/>
  <c r="C2145" i="2"/>
  <c r="C2144" i="2"/>
  <c r="C2143" i="2"/>
  <c r="C2142" i="2"/>
  <c r="C2141" i="2"/>
  <c r="C2140" i="2"/>
  <c r="C2139" i="2"/>
  <c r="C2138" i="2"/>
  <c r="C2137" i="2"/>
  <c r="C2136" i="2"/>
  <c r="C2135" i="2"/>
  <c r="C2134" i="2"/>
  <c r="C2133" i="2"/>
  <c r="C2132" i="2"/>
  <c r="C2131" i="2"/>
  <c r="C2130" i="2"/>
  <c r="C2129" i="2"/>
  <c r="C2128" i="2"/>
  <c r="C2127" i="2"/>
  <c r="C2126" i="2"/>
  <c r="C2125" i="2"/>
  <c r="C2124" i="2"/>
  <c r="C2123" i="2"/>
  <c r="C2122" i="2"/>
  <c r="C2121" i="2"/>
  <c r="C2120" i="2"/>
  <c r="C2119" i="2"/>
  <c r="C2118" i="2"/>
  <c r="C2117" i="2"/>
  <c r="C2116" i="2"/>
  <c r="C2115" i="2"/>
  <c r="C2114" i="2"/>
  <c r="C2113" i="2"/>
  <c r="C2112" i="2"/>
  <c r="C2111" i="2"/>
  <c r="C2110" i="2"/>
  <c r="C2109" i="2"/>
  <c r="C2108" i="2"/>
  <c r="C2107" i="2"/>
  <c r="C2106" i="2"/>
  <c r="C2105" i="2"/>
  <c r="C2104" i="2"/>
  <c r="C2103" i="2"/>
  <c r="C2102" i="2"/>
  <c r="C2101" i="2"/>
  <c r="C2100" i="2"/>
  <c r="C2099" i="2"/>
  <c r="C2098" i="2"/>
  <c r="C2097" i="2"/>
  <c r="C2096" i="2"/>
  <c r="C2095" i="2"/>
  <c r="C2094" i="2"/>
  <c r="C2093" i="2"/>
  <c r="C2092" i="2"/>
  <c r="C2091" i="2"/>
  <c r="C2090" i="2"/>
  <c r="C2089" i="2"/>
  <c r="C2088" i="2"/>
  <c r="C2087" i="2"/>
  <c r="C2086" i="2"/>
  <c r="C2085" i="2"/>
  <c r="C2084" i="2"/>
  <c r="C2083" i="2"/>
  <c r="C2082" i="2"/>
  <c r="C2081" i="2"/>
  <c r="C2080" i="2"/>
  <c r="C2079" i="2"/>
  <c r="C2078" i="2"/>
  <c r="C2077" i="2"/>
  <c r="C2076" i="2"/>
  <c r="C2075" i="2"/>
  <c r="C2074" i="2"/>
  <c r="C2073" i="2"/>
  <c r="C2072" i="2"/>
  <c r="C2071" i="2"/>
  <c r="C2070" i="2"/>
  <c r="C2069" i="2"/>
  <c r="C2068" i="2"/>
  <c r="C2067" i="2"/>
  <c r="C2066" i="2"/>
  <c r="C2065" i="2"/>
  <c r="C2064" i="2"/>
  <c r="C2063" i="2"/>
  <c r="C2062" i="2"/>
  <c r="C2061" i="2"/>
  <c r="C2060" i="2"/>
  <c r="C2059" i="2"/>
  <c r="C2058" i="2"/>
  <c r="C2057" i="2"/>
  <c r="C2056" i="2"/>
  <c r="C2055" i="2"/>
  <c r="C2054" i="2"/>
  <c r="C2053" i="2"/>
  <c r="C2052" i="2"/>
  <c r="C2051" i="2"/>
  <c r="C2050" i="2"/>
  <c r="C2049" i="2"/>
  <c r="C2048" i="2"/>
  <c r="C2047" i="2"/>
  <c r="C2046" i="2"/>
  <c r="C2045" i="2"/>
  <c r="C2044" i="2"/>
  <c r="C2043" i="2"/>
  <c r="C2042" i="2"/>
  <c r="C2041" i="2"/>
  <c r="C2040" i="2"/>
  <c r="C2039" i="2"/>
  <c r="C2038" i="2"/>
  <c r="C2037" i="2"/>
  <c r="C2036" i="2"/>
  <c r="C2035" i="2"/>
  <c r="C2034" i="2"/>
  <c r="C2033" i="2"/>
  <c r="C2032" i="2"/>
  <c r="C2031" i="2"/>
  <c r="C2030" i="2"/>
  <c r="C2029" i="2"/>
  <c r="C2028" i="2"/>
  <c r="C2027" i="2"/>
  <c r="C2026" i="2"/>
  <c r="C2025" i="2"/>
  <c r="C2024" i="2"/>
  <c r="C2023" i="2"/>
  <c r="C2022" i="2"/>
  <c r="C2021" i="2"/>
  <c r="C2020" i="2"/>
  <c r="C2019" i="2"/>
  <c r="C2018" i="2"/>
  <c r="C2017" i="2"/>
  <c r="C2016" i="2"/>
  <c r="C2015" i="2"/>
  <c r="C2014" i="2"/>
  <c r="C2013" i="2"/>
  <c r="C2012" i="2"/>
  <c r="C2011" i="2"/>
  <c r="C2010" i="2"/>
  <c r="C2009" i="2"/>
  <c r="C2008" i="2"/>
  <c r="C2007" i="2"/>
  <c r="C2006" i="2"/>
  <c r="C2005" i="2"/>
  <c r="C2004" i="2"/>
  <c r="C2003" i="2"/>
  <c r="C2002" i="2"/>
  <c r="C2001" i="2"/>
  <c r="C2000" i="2"/>
  <c r="C1999" i="2"/>
  <c r="C1998" i="2"/>
  <c r="C1997" i="2"/>
  <c r="C1996" i="2"/>
  <c r="C1995" i="2"/>
  <c r="C1994" i="2"/>
  <c r="C1993" i="2"/>
  <c r="C1992" i="2"/>
  <c r="C1991" i="2"/>
  <c r="C1990" i="2"/>
  <c r="C1989" i="2"/>
  <c r="C1988" i="2"/>
  <c r="C1987" i="2"/>
  <c r="C1986" i="2"/>
  <c r="C1985" i="2"/>
  <c r="C1984" i="2"/>
  <c r="C1983" i="2"/>
  <c r="C1982" i="2"/>
  <c r="C1981" i="2"/>
  <c r="C1980" i="2"/>
  <c r="C1979" i="2"/>
  <c r="C1978" i="2"/>
  <c r="C1977" i="2"/>
  <c r="C1976" i="2"/>
  <c r="C1975" i="2"/>
  <c r="C1974" i="2"/>
  <c r="C1973" i="2"/>
  <c r="C1972" i="2"/>
  <c r="C1971" i="2"/>
  <c r="C1970" i="2"/>
  <c r="C1969" i="2"/>
  <c r="C1968" i="2"/>
  <c r="C1967" i="2"/>
  <c r="C1966" i="2"/>
  <c r="C1965" i="2"/>
  <c r="C1964" i="2"/>
  <c r="C1963" i="2"/>
  <c r="C1962" i="2"/>
  <c r="C1961" i="2"/>
  <c r="C1960" i="2"/>
  <c r="C1959" i="2"/>
  <c r="C1958" i="2"/>
  <c r="C1957" i="2"/>
  <c r="C1956" i="2"/>
  <c r="C1955" i="2"/>
  <c r="C1954" i="2"/>
  <c r="C1953" i="2"/>
  <c r="C1952" i="2"/>
  <c r="C1951" i="2"/>
  <c r="C1950" i="2"/>
  <c r="C1949" i="2"/>
  <c r="C1948" i="2"/>
  <c r="C1947" i="2"/>
  <c r="C1946" i="2"/>
  <c r="C1945" i="2"/>
  <c r="C1944" i="2"/>
  <c r="C1943" i="2"/>
  <c r="C1942" i="2"/>
  <c r="C1941" i="2"/>
  <c r="C1940" i="2"/>
  <c r="C1939" i="2"/>
  <c r="C1938" i="2"/>
  <c r="C1937" i="2"/>
  <c r="C1936" i="2"/>
  <c r="C1935" i="2"/>
  <c r="C1934" i="2"/>
  <c r="C1933" i="2"/>
  <c r="C1932" i="2"/>
  <c r="C1931" i="2"/>
  <c r="C1930" i="2"/>
  <c r="C1929" i="2"/>
  <c r="C1928" i="2"/>
  <c r="C1927" i="2"/>
  <c r="C1926" i="2"/>
  <c r="C1925" i="2"/>
  <c r="C1924" i="2"/>
  <c r="C1923" i="2"/>
  <c r="C1922" i="2"/>
  <c r="C1921" i="2"/>
  <c r="C1920" i="2"/>
  <c r="C1919" i="2"/>
  <c r="C1918" i="2"/>
  <c r="C1917" i="2"/>
  <c r="C1916" i="2"/>
  <c r="C1915" i="2"/>
  <c r="C1914" i="2"/>
  <c r="C1913" i="2"/>
  <c r="C1912" i="2"/>
  <c r="C1911" i="2"/>
  <c r="C1910" i="2"/>
  <c r="C1909" i="2"/>
  <c r="C1908" i="2"/>
  <c r="C1907" i="2"/>
  <c r="C1906" i="2"/>
  <c r="C1905" i="2"/>
  <c r="C1904" i="2"/>
  <c r="C1903" i="2"/>
  <c r="C1902" i="2"/>
  <c r="C1901" i="2"/>
  <c r="C1900" i="2"/>
  <c r="C1899" i="2"/>
  <c r="C1898" i="2"/>
  <c r="C1897" i="2"/>
  <c r="C1896" i="2"/>
  <c r="C1895" i="2"/>
  <c r="C1894" i="2"/>
  <c r="C1893" i="2"/>
  <c r="C1892" i="2"/>
  <c r="C1891" i="2"/>
  <c r="C1890" i="2"/>
  <c r="C1889" i="2"/>
  <c r="C1888" i="2"/>
  <c r="C1887" i="2"/>
  <c r="C1886" i="2"/>
  <c r="C1885" i="2"/>
  <c r="C1884" i="2"/>
  <c r="C1883" i="2"/>
  <c r="C1882" i="2"/>
  <c r="C1881" i="2"/>
  <c r="C1880" i="2"/>
  <c r="C1879" i="2"/>
  <c r="C1878" i="2"/>
  <c r="C1877" i="2"/>
  <c r="C1876" i="2"/>
  <c r="C1875" i="2"/>
  <c r="C1874" i="2"/>
  <c r="C1873" i="2"/>
  <c r="C1872" i="2"/>
  <c r="C1871" i="2"/>
  <c r="C1870" i="2"/>
  <c r="C1869" i="2"/>
  <c r="C1868" i="2"/>
  <c r="C1867" i="2"/>
  <c r="C1866" i="2"/>
  <c r="C1865" i="2"/>
  <c r="C1864" i="2"/>
  <c r="C1863" i="2"/>
  <c r="C1862" i="2"/>
  <c r="C1861" i="2"/>
  <c r="C1860" i="2"/>
  <c r="C1859" i="2"/>
  <c r="C1858" i="2"/>
  <c r="C1857" i="2"/>
  <c r="C1856" i="2"/>
  <c r="C1855" i="2"/>
  <c r="C1854" i="2"/>
  <c r="C1853" i="2"/>
  <c r="C1852" i="2"/>
  <c r="C1851" i="2"/>
  <c r="C1850" i="2"/>
  <c r="C1849" i="2"/>
  <c r="C1848" i="2"/>
  <c r="C1847" i="2"/>
  <c r="C1846" i="2"/>
  <c r="C1845" i="2"/>
  <c r="C1844" i="2"/>
  <c r="C1843" i="2"/>
  <c r="C1842" i="2"/>
  <c r="C1841" i="2"/>
  <c r="C1840" i="2"/>
  <c r="C1839" i="2"/>
  <c r="C1838" i="2"/>
  <c r="C1837" i="2"/>
  <c r="C1836" i="2"/>
  <c r="C1835" i="2"/>
  <c r="C1834" i="2"/>
  <c r="C1833" i="2"/>
  <c r="C1832" i="2"/>
  <c r="C1831" i="2"/>
  <c r="C1830" i="2"/>
  <c r="C1829" i="2"/>
  <c r="C1828" i="2"/>
  <c r="C1827" i="2"/>
  <c r="C1826" i="2"/>
  <c r="C1825" i="2"/>
  <c r="C1824" i="2"/>
  <c r="C1823" i="2"/>
  <c r="C1822" i="2"/>
  <c r="C1821" i="2"/>
  <c r="C1820" i="2"/>
  <c r="C1819" i="2"/>
  <c r="C1818" i="2"/>
  <c r="C1817" i="2"/>
  <c r="C1816" i="2"/>
  <c r="C1815" i="2"/>
  <c r="C1814" i="2"/>
  <c r="C1813" i="2"/>
  <c r="C1812" i="2"/>
  <c r="C1811" i="2"/>
  <c r="C1810" i="2"/>
  <c r="C1809" i="2"/>
  <c r="C1808" i="2"/>
  <c r="C1807" i="2"/>
  <c r="C1806" i="2"/>
  <c r="C1805" i="2"/>
  <c r="C1804" i="2"/>
  <c r="C1803" i="2"/>
  <c r="C1802" i="2"/>
  <c r="C1801" i="2"/>
  <c r="C1800" i="2"/>
  <c r="C1799" i="2"/>
  <c r="C1798" i="2"/>
  <c r="C1797" i="2"/>
  <c r="C1796" i="2"/>
  <c r="C1795" i="2"/>
  <c r="C1794" i="2"/>
  <c r="C1793" i="2"/>
  <c r="C1792" i="2"/>
  <c r="C1791" i="2"/>
  <c r="C1790" i="2"/>
  <c r="C1789" i="2"/>
  <c r="C1788" i="2"/>
  <c r="C1787" i="2"/>
  <c r="C1786" i="2"/>
  <c r="C1785" i="2"/>
  <c r="C1784" i="2"/>
  <c r="C1783" i="2"/>
  <c r="C1782" i="2"/>
  <c r="C1781" i="2"/>
  <c r="C1780" i="2"/>
  <c r="C1779" i="2"/>
  <c r="C1778" i="2"/>
  <c r="C1777" i="2"/>
  <c r="C1776" i="2"/>
  <c r="C1775" i="2"/>
  <c r="C1774" i="2"/>
  <c r="C1773" i="2"/>
  <c r="C1772" i="2"/>
  <c r="C1771" i="2"/>
  <c r="C1770" i="2"/>
  <c r="C1769" i="2"/>
  <c r="C1768" i="2"/>
  <c r="C1767" i="2"/>
  <c r="C1766" i="2"/>
  <c r="C1765" i="2"/>
  <c r="C1764" i="2"/>
  <c r="C1763" i="2"/>
  <c r="C1762" i="2"/>
  <c r="C1761" i="2"/>
  <c r="C1760" i="2"/>
  <c r="C1759" i="2"/>
  <c r="C1758" i="2"/>
  <c r="C1757" i="2"/>
  <c r="C1756" i="2"/>
  <c r="C1755" i="2"/>
  <c r="C1754" i="2"/>
  <c r="C1753" i="2"/>
  <c r="C1752" i="2"/>
  <c r="C1751" i="2"/>
  <c r="C1750" i="2"/>
  <c r="C1749" i="2"/>
  <c r="C1748" i="2"/>
  <c r="C1747" i="2"/>
  <c r="C1746" i="2"/>
  <c r="C1745" i="2"/>
  <c r="C1744" i="2"/>
  <c r="C1743" i="2"/>
  <c r="C1742" i="2"/>
  <c r="C1741" i="2"/>
  <c r="C1740" i="2"/>
  <c r="C1739" i="2"/>
  <c r="C1738" i="2"/>
  <c r="C1737" i="2"/>
  <c r="C1736" i="2"/>
  <c r="C1735" i="2"/>
  <c r="C1734" i="2"/>
  <c r="C1733" i="2"/>
  <c r="C1732" i="2"/>
  <c r="C1731" i="2"/>
  <c r="C1730" i="2"/>
  <c r="C1729" i="2"/>
  <c r="C1728" i="2"/>
  <c r="C1727" i="2"/>
  <c r="C1726" i="2"/>
  <c r="C1725" i="2"/>
  <c r="C1724" i="2"/>
  <c r="C1723" i="2"/>
  <c r="C1722" i="2"/>
  <c r="C1721" i="2"/>
  <c r="C1720" i="2"/>
  <c r="C1719" i="2"/>
  <c r="C1718" i="2"/>
  <c r="C1717" i="2"/>
  <c r="C1716" i="2"/>
  <c r="C1715" i="2"/>
  <c r="C1714" i="2"/>
  <c r="C1713" i="2"/>
  <c r="C1712" i="2"/>
  <c r="C1711" i="2"/>
  <c r="C1710" i="2"/>
  <c r="C1709" i="2"/>
  <c r="C1708" i="2"/>
  <c r="C1707" i="2"/>
  <c r="C1706" i="2"/>
  <c r="C1705" i="2"/>
  <c r="C1704" i="2"/>
  <c r="C1703" i="2"/>
  <c r="C1702" i="2"/>
  <c r="C1701" i="2"/>
  <c r="C1700" i="2"/>
  <c r="C1699" i="2"/>
  <c r="C1698" i="2"/>
  <c r="C1697" i="2"/>
  <c r="C1696" i="2"/>
  <c r="C1695" i="2"/>
  <c r="C1694" i="2"/>
  <c r="C1693" i="2"/>
  <c r="C1692" i="2"/>
  <c r="C1691" i="2"/>
  <c r="C1690" i="2"/>
  <c r="C1689" i="2"/>
  <c r="C1688" i="2"/>
  <c r="C1687" i="2"/>
  <c r="C1686" i="2"/>
  <c r="C1685" i="2"/>
  <c r="C1684" i="2"/>
  <c r="C1683" i="2"/>
  <c r="C1682" i="2"/>
  <c r="C1681" i="2"/>
  <c r="C1680" i="2"/>
  <c r="C1679" i="2"/>
  <c r="C1678" i="2"/>
  <c r="C1677" i="2"/>
  <c r="C1676" i="2"/>
  <c r="C1675" i="2"/>
  <c r="C1674" i="2"/>
  <c r="C1673" i="2"/>
  <c r="C1672" i="2"/>
  <c r="C1671" i="2"/>
  <c r="C1670" i="2"/>
  <c r="C1669" i="2"/>
  <c r="C1668" i="2"/>
  <c r="C1667" i="2"/>
  <c r="C1666" i="2"/>
  <c r="C1665" i="2"/>
  <c r="C1664" i="2"/>
  <c r="C1663" i="2"/>
  <c r="C1662" i="2"/>
  <c r="C1661" i="2"/>
  <c r="C1660" i="2"/>
  <c r="C1659" i="2"/>
  <c r="C1658" i="2"/>
  <c r="C1657" i="2"/>
  <c r="C1656" i="2"/>
  <c r="C1655" i="2"/>
  <c r="C1654" i="2"/>
  <c r="C1653" i="2"/>
  <c r="C1652" i="2"/>
  <c r="C1651" i="2"/>
  <c r="C1650" i="2"/>
  <c r="C1649" i="2"/>
  <c r="C1648" i="2"/>
  <c r="C1647" i="2"/>
  <c r="C1646" i="2"/>
  <c r="C1645" i="2"/>
  <c r="C1644" i="2"/>
  <c r="C1643" i="2"/>
  <c r="C1642" i="2"/>
  <c r="C1641" i="2"/>
  <c r="C1640" i="2"/>
  <c r="C1639" i="2"/>
  <c r="C1638" i="2"/>
  <c r="C1637" i="2"/>
  <c r="C1636" i="2"/>
  <c r="C1635" i="2"/>
  <c r="C1634" i="2"/>
  <c r="C1633" i="2"/>
  <c r="C1632" i="2"/>
  <c r="C1631" i="2"/>
  <c r="C1630" i="2"/>
  <c r="C1629" i="2"/>
  <c r="C1628" i="2"/>
  <c r="C1627" i="2"/>
  <c r="C1626" i="2"/>
  <c r="C1625" i="2"/>
  <c r="C1624" i="2"/>
  <c r="C1623" i="2"/>
  <c r="C1622" i="2"/>
  <c r="C1621" i="2"/>
  <c r="C1620" i="2"/>
  <c r="C1619" i="2"/>
  <c r="C1618" i="2"/>
  <c r="C1617" i="2"/>
  <c r="C1616" i="2"/>
  <c r="C1615" i="2"/>
  <c r="C1614" i="2"/>
  <c r="C1613" i="2"/>
  <c r="C1612" i="2"/>
  <c r="C1611" i="2"/>
  <c r="C1610" i="2"/>
  <c r="C1609" i="2"/>
  <c r="C1608" i="2"/>
  <c r="C1607" i="2"/>
  <c r="C1606" i="2"/>
  <c r="C1605" i="2"/>
  <c r="C1604" i="2"/>
  <c r="C1603" i="2"/>
  <c r="C1602" i="2"/>
  <c r="C1601" i="2"/>
  <c r="C1600" i="2"/>
  <c r="C1599" i="2"/>
  <c r="C1598" i="2"/>
  <c r="C1597" i="2"/>
  <c r="C1596" i="2"/>
  <c r="C1595" i="2"/>
  <c r="C1594" i="2"/>
  <c r="C1593" i="2"/>
  <c r="C1592" i="2"/>
  <c r="C1591" i="2"/>
  <c r="C1590" i="2"/>
  <c r="C1589" i="2"/>
  <c r="C1588" i="2"/>
  <c r="C1587" i="2"/>
  <c r="C1586" i="2"/>
  <c r="C1585" i="2"/>
  <c r="C1584" i="2"/>
  <c r="C1583" i="2"/>
  <c r="C1582" i="2"/>
  <c r="C1581" i="2"/>
  <c r="C1580" i="2"/>
  <c r="C1579" i="2"/>
  <c r="C1578" i="2"/>
  <c r="C1577" i="2"/>
  <c r="C1576" i="2"/>
  <c r="C1575" i="2"/>
  <c r="C1574" i="2"/>
  <c r="C1573" i="2"/>
  <c r="C1572" i="2"/>
  <c r="C1571" i="2"/>
  <c r="C1570" i="2"/>
  <c r="C1569" i="2"/>
  <c r="C1568" i="2"/>
  <c r="C1567" i="2"/>
  <c r="C1566" i="2"/>
  <c r="C1565" i="2"/>
  <c r="C1564" i="2"/>
  <c r="C1563" i="2"/>
  <c r="C1562" i="2"/>
  <c r="C1561" i="2"/>
  <c r="C1560" i="2"/>
  <c r="C1559" i="2"/>
  <c r="C1558" i="2"/>
  <c r="C1557" i="2"/>
  <c r="C1556" i="2"/>
  <c r="C1555" i="2"/>
  <c r="C1554" i="2"/>
  <c r="C1553" i="2"/>
  <c r="C1552" i="2"/>
  <c r="C1551" i="2"/>
  <c r="C1550" i="2"/>
  <c r="C1549" i="2"/>
  <c r="C1548" i="2"/>
  <c r="C1547" i="2"/>
  <c r="C1546" i="2"/>
  <c r="C1545" i="2"/>
  <c r="C1544" i="2"/>
  <c r="C1543" i="2"/>
  <c r="C1542" i="2"/>
  <c r="C1541" i="2"/>
  <c r="C1540" i="2"/>
  <c r="C1539" i="2"/>
  <c r="C1538" i="2"/>
  <c r="C1537" i="2"/>
  <c r="C1536" i="2"/>
  <c r="C1535" i="2"/>
  <c r="C1534" i="2"/>
  <c r="C1533" i="2"/>
  <c r="C1532" i="2"/>
  <c r="C1531" i="2"/>
  <c r="C1530" i="2"/>
  <c r="C1529" i="2"/>
  <c r="C1528" i="2"/>
  <c r="C1527" i="2"/>
  <c r="C1526" i="2"/>
  <c r="C1525" i="2"/>
  <c r="C1524" i="2"/>
  <c r="C1523" i="2"/>
  <c r="C1522" i="2"/>
  <c r="C1521" i="2"/>
  <c r="C1520" i="2"/>
  <c r="C1519" i="2"/>
  <c r="C1518" i="2"/>
  <c r="C1517" i="2"/>
  <c r="C1516" i="2"/>
  <c r="C1515" i="2"/>
  <c r="C1514" i="2"/>
  <c r="C1513" i="2"/>
  <c r="C1512" i="2"/>
  <c r="C1511" i="2"/>
  <c r="C1510" i="2"/>
  <c r="C1509" i="2"/>
  <c r="C1508" i="2"/>
  <c r="C1507" i="2"/>
  <c r="C1506" i="2"/>
  <c r="C1505" i="2"/>
  <c r="C1504" i="2"/>
  <c r="C1503" i="2"/>
  <c r="C1502" i="2"/>
  <c r="C1501" i="2"/>
  <c r="C1500" i="2"/>
  <c r="C1499" i="2"/>
  <c r="C1498" i="2"/>
  <c r="C1497" i="2"/>
  <c r="C1496" i="2"/>
  <c r="C1495" i="2"/>
  <c r="C1494" i="2"/>
  <c r="C1493" i="2"/>
  <c r="C1492" i="2"/>
  <c r="C1491" i="2"/>
  <c r="C1490" i="2"/>
  <c r="C1489" i="2"/>
  <c r="C1488" i="2"/>
  <c r="C1487" i="2"/>
  <c r="C1486" i="2"/>
  <c r="C1485" i="2"/>
  <c r="C1484" i="2"/>
  <c r="C1483" i="2"/>
  <c r="C1482" i="2"/>
  <c r="C1481" i="2"/>
  <c r="C1480" i="2"/>
  <c r="C1479" i="2"/>
  <c r="C1478" i="2"/>
  <c r="C1477" i="2"/>
  <c r="C1476" i="2"/>
  <c r="C1475" i="2"/>
  <c r="C1474" i="2"/>
  <c r="C1473" i="2"/>
  <c r="C1472" i="2"/>
  <c r="C1471" i="2"/>
  <c r="C1470" i="2"/>
  <c r="C1469" i="2"/>
  <c r="C1468" i="2"/>
  <c r="C1467" i="2"/>
  <c r="C1466" i="2"/>
  <c r="C1465" i="2"/>
  <c r="C1464" i="2"/>
  <c r="C1463" i="2"/>
  <c r="C1462" i="2"/>
  <c r="C1461" i="2"/>
  <c r="C1460" i="2"/>
  <c r="C1459" i="2"/>
  <c r="C1458" i="2"/>
  <c r="C1457" i="2"/>
  <c r="C1456" i="2"/>
  <c r="C1455" i="2"/>
  <c r="C1454" i="2"/>
  <c r="C1453" i="2"/>
  <c r="C1452" i="2"/>
  <c r="C1451" i="2"/>
  <c r="C1450" i="2"/>
  <c r="C1449" i="2"/>
  <c r="C1448" i="2"/>
  <c r="C1447" i="2"/>
  <c r="C1446" i="2"/>
  <c r="C1445" i="2"/>
  <c r="C1444" i="2"/>
  <c r="C1443" i="2"/>
  <c r="C1442" i="2"/>
  <c r="C1441" i="2"/>
  <c r="C1440" i="2"/>
  <c r="C1439" i="2"/>
  <c r="C1438" i="2"/>
  <c r="C1437" i="2"/>
  <c r="C1436" i="2"/>
  <c r="C1435" i="2"/>
  <c r="C1434" i="2"/>
  <c r="C1433" i="2"/>
  <c r="C1432" i="2"/>
  <c r="C1431" i="2"/>
  <c r="C1430" i="2"/>
  <c r="C1429" i="2"/>
  <c r="C1428" i="2"/>
  <c r="C1427" i="2"/>
  <c r="C1426" i="2"/>
  <c r="C1425" i="2"/>
  <c r="C1424" i="2"/>
  <c r="C1423" i="2"/>
  <c r="C1422" i="2"/>
  <c r="C1421" i="2"/>
  <c r="C1420" i="2"/>
  <c r="C1419" i="2"/>
  <c r="C1418" i="2"/>
  <c r="C1417" i="2"/>
  <c r="C1416" i="2"/>
  <c r="C1415" i="2"/>
  <c r="C1414" i="2"/>
  <c r="C1413" i="2"/>
  <c r="C1412" i="2"/>
  <c r="C1411" i="2"/>
  <c r="C1410" i="2"/>
  <c r="C1409" i="2"/>
  <c r="C1408" i="2"/>
  <c r="C1407" i="2"/>
  <c r="C1406" i="2"/>
  <c r="C1405" i="2"/>
  <c r="C1404" i="2"/>
  <c r="C1403" i="2"/>
  <c r="C1402" i="2"/>
  <c r="C1401" i="2"/>
  <c r="C1400" i="2"/>
  <c r="C1399" i="2"/>
  <c r="C1398" i="2"/>
  <c r="C1397" i="2"/>
  <c r="C1396" i="2"/>
  <c r="C1395" i="2"/>
  <c r="C1394" i="2"/>
  <c r="C1393" i="2"/>
  <c r="C1392" i="2"/>
  <c r="C1391" i="2"/>
  <c r="C1390" i="2"/>
  <c r="C1389" i="2"/>
  <c r="C1388" i="2"/>
  <c r="C1387" i="2"/>
  <c r="C1386" i="2"/>
  <c r="C1385" i="2"/>
  <c r="C1384" i="2"/>
  <c r="C1383" i="2"/>
  <c r="C1382" i="2"/>
  <c r="C1381" i="2"/>
  <c r="C1380" i="2"/>
  <c r="C1379" i="2"/>
  <c r="C1378" i="2"/>
  <c r="C1377" i="2"/>
  <c r="C1376" i="2"/>
  <c r="C1375" i="2"/>
  <c r="C1374" i="2"/>
  <c r="C1373" i="2"/>
  <c r="C1372" i="2"/>
  <c r="C1371" i="2"/>
  <c r="C1370" i="2"/>
  <c r="C1369" i="2"/>
  <c r="C1368" i="2"/>
  <c r="C1367" i="2"/>
  <c r="C1366" i="2"/>
  <c r="C1365" i="2"/>
  <c r="C1364" i="2"/>
  <c r="C1363" i="2"/>
  <c r="C1362" i="2"/>
  <c r="C1361" i="2"/>
  <c r="C1360" i="2"/>
  <c r="C1359" i="2"/>
  <c r="C1358" i="2"/>
  <c r="C1357" i="2"/>
  <c r="C1356" i="2"/>
  <c r="C1355" i="2"/>
  <c r="C1354" i="2"/>
  <c r="C1353" i="2"/>
  <c r="C1352" i="2"/>
  <c r="C1351" i="2"/>
  <c r="C1350" i="2"/>
  <c r="C1349" i="2"/>
  <c r="C1348" i="2"/>
  <c r="C1347" i="2"/>
  <c r="C1346" i="2"/>
  <c r="C1345" i="2"/>
  <c r="C1344" i="2"/>
  <c r="C1343" i="2"/>
  <c r="C1342" i="2"/>
  <c r="C1341" i="2"/>
  <c r="C1340" i="2"/>
  <c r="C1339" i="2"/>
  <c r="C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5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6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U170" i="3" s="1"/>
  <c r="V170" i="3" s="1"/>
  <c r="C10" i="2"/>
  <c r="C9" i="2"/>
  <c r="C8" i="2"/>
  <c r="C7" i="2"/>
  <c r="U206" i="3" s="1"/>
  <c r="V206" i="3" s="1"/>
  <c r="C6" i="2"/>
  <c r="C5" i="2"/>
  <c r="O10" i="1"/>
  <c r="L10" i="1"/>
  <c r="G10" i="1"/>
  <c r="O9" i="1"/>
  <c r="G9" i="1"/>
  <c r="O8" i="1"/>
  <c r="G8" i="1"/>
  <c r="O7" i="1"/>
  <c r="G7" i="1"/>
  <c r="O6" i="1"/>
  <c r="G6" i="1"/>
  <c r="O5" i="1"/>
  <c r="G5" i="1"/>
  <c r="R457" i="3" l="1"/>
  <c r="S666" i="3"/>
  <c r="R891" i="3"/>
  <c r="S327" i="3"/>
  <c r="R426" i="3"/>
  <c r="Q674" i="3"/>
  <c r="Q713" i="3"/>
  <c r="S1125" i="3"/>
  <c r="R40" i="3"/>
  <c r="S598" i="3"/>
  <c r="S886" i="3"/>
  <c r="R947" i="3"/>
  <c r="Q970" i="3"/>
  <c r="S1001" i="3"/>
  <c r="Q1095" i="3"/>
  <c r="R497" i="3"/>
  <c r="S497" i="3" s="1"/>
  <c r="Q886" i="3"/>
  <c r="R955" i="3"/>
  <c r="R994" i="3"/>
  <c r="R398" i="3"/>
  <c r="S421" i="3"/>
  <c r="R614" i="3"/>
  <c r="S645" i="3"/>
  <c r="Q460" i="3"/>
  <c r="R723" i="3"/>
  <c r="R777" i="3"/>
  <c r="S777" i="3" s="1"/>
  <c r="R176" i="3"/>
  <c r="S615" i="3"/>
  <c r="S872" i="3"/>
  <c r="R1120" i="3"/>
  <c r="S1120" i="3" s="1"/>
  <c r="Q347" i="3"/>
  <c r="S943" i="3"/>
  <c r="S981" i="3"/>
  <c r="S93" i="3"/>
  <c r="S1131" i="3"/>
  <c r="S145" i="3"/>
  <c r="S565" i="3"/>
  <c r="R931" i="3"/>
  <c r="S1097" i="3"/>
  <c r="Q509" i="3"/>
  <c r="Q565" i="3"/>
  <c r="Q653" i="3"/>
  <c r="Q156" i="3"/>
  <c r="S342" i="3"/>
  <c r="S1164" i="3"/>
  <c r="S818" i="3"/>
  <c r="S1093" i="3"/>
  <c r="Q1148" i="3"/>
  <c r="S199" i="3"/>
  <c r="S322" i="3"/>
  <c r="Q999" i="3"/>
  <c r="R1067" i="3"/>
  <c r="S1083" i="3"/>
  <c r="S1175" i="3"/>
  <c r="S163" i="3"/>
  <c r="S178" i="3"/>
  <c r="R373" i="3"/>
  <c r="R383" i="3"/>
  <c r="S383" i="3" s="1"/>
  <c r="Q491" i="3"/>
  <c r="S671" i="3"/>
  <c r="R808" i="3"/>
  <c r="S808" i="3" s="1"/>
  <c r="S1026" i="3"/>
  <c r="Q322" i="3"/>
  <c r="R501" i="3"/>
  <c r="Q557" i="3"/>
  <c r="Q567" i="3"/>
  <c r="Q768" i="3"/>
  <c r="R773" i="3"/>
  <c r="S949" i="3"/>
  <c r="S1084" i="3"/>
  <c r="R1129" i="3"/>
  <c r="R284" i="3"/>
  <c r="S13" i="3"/>
  <c r="Q43" i="3"/>
  <c r="R69" i="3"/>
  <c r="S69" i="3" s="1"/>
  <c r="S138" i="3"/>
  <c r="S237" i="3"/>
  <c r="S723" i="3"/>
  <c r="S965" i="3"/>
  <c r="S1043" i="3"/>
  <c r="R1105" i="3"/>
  <c r="Q493" i="3"/>
  <c r="S528" i="3"/>
  <c r="Q709" i="3"/>
  <c r="S116" i="3"/>
  <c r="R238" i="3"/>
  <c r="Q382" i="3"/>
  <c r="S597" i="3"/>
  <c r="R724" i="3"/>
  <c r="S745" i="3"/>
  <c r="S901" i="3"/>
  <c r="S917" i="3"/>
  <c r="S1036" i="3"/>
  <c r="S1046" i="3"/>
  <c r="S1092" i="3"/>
  <c r="S1116" i="3"/>
  <c r="R224" i="3"/>
  <c r="Q349" i="3"/>
  <c r="Q484" i="3"/>
  <c r="R626" i="3"/>
  <c r="S626" i="3" s="1"/>
  <c r="Q1092" i="3"/>
  <c r="S1161" i="3"/>
  <c r="S1215" i="3"/>
  <c r="S158" i="3"/>
  <c r="S403" i="3"/>
  <c r="S509" i="3"/>
  <c r="S518" i="3"/>
  <c r="Q527" i="3"/>
  <c r="S617" i="3"/>
  <c r="S543" i="3"/>
  <c r="Q622" i="3"/>
  <c r="R636" i="3"/>
  <c r="Q671" i="3"/>
  <c r="R882" i="3"/>
  <c r="S667" i="3"/>
  <c r="S702" i="3"/>
  <c r="S726" i="3"/>
  <c r="R766" i="3"/>
  <c r="S978" i="3"/>
  <c r="S1002" i="3"/>
  <c r="S1063" i="3"/>
  <c r="Q350" i="3"/>
  <c r="R475" i="3"/>
  <c r="Q514" i="3"/>
  <c r="Q583" i="3"/>
  <c r="S195" i="3"/>
  <c r="R240" i="3"/>
  <c r="Q341" i="3"/>
  <c r="S420" i="3"/>
  <c r="S534" i="3"/>
  <c r="R662" i="3"/>
  <c r="S807" i="3"/>
  <c r="S1172" i="3"/>
  <c r="S17" i="3"/>
  <c r="S52" i="3"/>
  <c r="S68" i="3"/>
  <c r="Q113" i="3"/>
  <c r="S129" i="3"/>
  <c r="S155" i="3"/>
  <c r="R316" i="3"/>
  <c r="S356" i="3"/>
  <c r="S436" i="3"/>
  <c r="S476" i="3"/>
  <c r="S525" i="3"/>
  <c r="Q559" i="3"/>
  <c r="R579" i="3"/>
  <c r="S579" i="3" s="1"/>
  <c r="Q623" i="3"/>
  <c r="Q637" i="3"/>
  <c r="S868" i="3"/>
  <c r="S979" i="3"/>
  <c r="R1033" i="3"/>
  <c r="Q123" i="3"/>
  <c r="R190" i="3"/>
  <c r="S227" i="3"/>
  <c r="R236" i="3"/>
  <c r="S246" i="3"/>
  <c r="S405" i="3"/>
  <c r="Q594" i="3"/>
  <c r="Q757" i="3"/>
  <c r="S884" i="3"/>
  <c r="S999" i="3"/>
  <c r="S1019" i="3"/>
  <c r="Q1172" i="3"/>
  <c r="Q1177" i="3"/>
  <c r="S1193" i="3"/>
  <c r="Q1123" i="3"/>
  <c r="S156" i="3"/>
  <c r="S186" i="3"/>
  <c r="S432" i="3"/>
  <c r="S247" i="3"/>
  <c r="S526" i="3"/>
  <c r="R181" i="3"/>
  <c r="Q605" i="3"/>
  <c r="Q669" i="3"/>
  <c r="S849" i="3"/>
  <c r="S875" i="3"/>
  <c r="Q980" i="3"/>
  <c r="R1025" i="3"/>
  <c r="S1025" i="3" s="1"/>
  <c r="S1218" i="3"/>
  <c r="Q39" i="3"/>
  <c r="S141" i="3"/>
  <c r="S213" i="3"/>
  <c r="S218" i="3"/>
  <c r="S334" i="3"/>
  <c r="S382" i="3"/>
  <c r="R453" i="3"/>
  <c r="S512" i="3"/>
  <c r="R516" i="3"/>
  <c r="S586" i="3"/>
  <c r="S695" i="3"/>
  <c r="S1081" i="3"/>
  <c r="R1115" i="3"/>
  <c r="S1160" i="3"/>
  <c r="Q327" i="3"/>
  <c r="Q403" i="3"/>
  <c r="Q667" i="3"/>
  <c r="R962" i="3"/>
  <c r="Q1060" i="3"/>
  <c r="Q1139" i="3"/>
  <c r="Q158" i="3"/>
  <c r="Q183" i="3"/>
  <c r="R783" i="3"/>
  <c r="Q899" i="3"/>
  <c r="R318" i="3"/>
  <c r="S318" i="3" s="1"/>
  <c r="Q500" i="3"/>
  <c r="Q615" i="3"/>
  <c r="R707" i="3"/>
  <c r="Q797" i="3"/>
  <c r="R816" i="3"/>
  <c r="Q1006" i="3"/>
  <c r="R1168" i="3"/>
  <c r="S1168" i="3" s="1"/>
  <c r="R222" i="3"/>
  <c r="Q129" i="3"/>
  <c r="Q256" i="3"/>
  <c r="Q17" i="3"/>
  <c r="Q27" i="3"/>
  <c r="Q149" i="3"/>
  <c r="Q208" i="3"/>
  <c r="R268" i="3"/>
  <c r="Q279" i="3"/>
  <c r="Q286" i="3"/>
  <c r="R7" i="3"/>
  <c r="R51" i="3"/>
  <c r="S51" i="3" s="1"/>
  <c r="Q55" i="3"/>
  <c r="S76" i="3"/>
  <c r="Q110" i="3"/>
  <c r="Q213" i="3"/>
  <c r="Q272" i="3"/>
  <c r="Q434" i="3"/>
  <c r="Q538" i="3"/>
  <c r="R687" i="3"/>
  <c r="S687" i="3" s="1"/>
  <c r="Q721" i="3"/>
  <c r="Q807" i="3"/>
  <c r="R836" i="3"/>
  <c r="Q1084" i="3"/>
  <c r="S1122" i="3"/>
  <c r="Q1164" i="3"/>
  <c r="Q459" i="3"/>
  <c r="R510" i="3"/>
  <c r="Q668" i="3"/>
  <c r="R789" i="3"/>
  <c r="R793" i="3"/>
  <c r="S793" i="3" s="1"/>
  <c r="R856" i="3"/>
  <c r="S856" i="3" s="1"/>
  <c r="Q881" i="3"/>
  <c r="Q915" i="3"/>
  <c r="Q993" i="3"/>
  <c r="Q1070" i="3"/>
  <c r="Q1108" i="3"/>
  <c r="R3" i="3"/>
  <c r="S3" i="3" s="1"/>
  <c r="Q42" i="3"/>
  <c r="Q140" i="3"/>
  <c r="Q199" i="3"/>
  <c r="R304" i="3"/>
  <c r="Q430" i="3"/>
  <c r="Q468" i="3"/>
  <c r="Q607" i="3"/>
  <c r="Q639" i="3"/>
  <c r="Q832" i="3"/>
  <c r="R866" i="3"/>
  <c r="R954" i="3"/>
  <c r="S954" i="3" s="1"/>
  <c r="R1032" i="3"/>
  <c r="R1061" i="3"/>
  <c r="R1150" i="3"/>
  <c r="Q1197" i="3"/>
  <c r="R467" i="3"/>
  <c r="S467" i="3" s="1"/>
  <c r="Q81" i="3"/>
  <c r="S238" i="3"/>
  <c r="R664" i="3"/>
  <c r="S664" i="3" s="1"/>
  <c r="Q756" i="3"/>
  <c r="R775" i="3"/>
  <c r="Q798" i="3"/>
  <c r="R935" i="3"/>
  <c r="Q1090" i="3"/>
  <c r="Q1113" i="3"/>
  <c r="R1188" i="3"/>
  <c r="Q75" i="3"/>
  <c r="R86" i="3"/>
  <c r="R295" i="3"/>
  <c r="R300" i="3"/>
  <c r="Q435" i="3"/>
  <c r="R660" i="3"/>
  <c r="S660" i="3" s="1"/>
  <c r="R877" i="3"/>
  <c r="R974" i="3"/>
  <c r="Q1081" i="3"/>
  <c r="Q1161" i="3"/>
  <c r="Q1165" i="3"/>
  <c r="Q1193" i="3"/>
  <c r="R1184" i="3"/>
  <c r="S1184" i="3" s="1"/>
  <c r="S1067" i="3"/>
  <c r="R1203" i="3"/>
  <c r="S1203" i="3" s="1"/>
  <c r="Q1091" i="3"/>
  <c r="Q53" i="3"/>
  <c r="S197" i="3"/>
  <c r="R378" i="3"/>
  <c r="S378" i="3" s="1"/>
  <c r="R387" i="3"/>
  <c r="Q392" i="3"/>
  <c r="Q767" i="3"/>
  <c r="Q795" i="3"/>
  <c r="Q863" i="3"/>
  <c r="Q1014" i="3"/>
  <c r="R1082" i="3"/>
  <c r="S1082" i="3" s="1"/>
  <c r="R1162" i="3"/>
  <c r="S1162" i="3" s="1"/>
  <c r="R1194" i="3"/>
  <c r="S181" i="3"/>
  <c r="S307" i="3"/>
  <c r="S428" i="3"/>
  <c r="R536" i="3"/>
  <c r="S536" i="3" s="1"/>
  <c r="Q570" i="3"/>
  <c r="R590" i="3"/>
  <c r="S590" i="3" s="1"/>
  <c r="Q728" i="3"/>
  <c r="Q748" i="3"/>
  <c r="Q961" i="3"/>
  <c r="R1049" i="3"/>
  <c r="Q1106" i="3"/>
  <c r="S183" i="3"/>
  <c r="S149" i="3"/>
  <c r="S434" i="3"/>
  <c r="S1027" i="3"/>
  <c r="S459" i="3"/>
  <c r="S993" i="3"/>
  <c r="S165" i="3"/>
  <c r="S396" i="3"/>
  <c r="Q779" i="3"/>
  <c r="Q879" i="3"/>
  <c r="Q897" i="3"/>
  <c r="S947" i="3"/>
  <c r="Q978" i="3"/>
  <c r="R992" i="3"/>
  <c r="Q1012" i="3"/>
  <c r="R1146" i="3"/>
  <c r="Q1155" i="3"/>
  <c r="R1171" i="3"/>
  <c r="S1171" i="3" s="1"/>
  <c r="Q1175" i="3"/>
  <c r="S1188" i="3"/>
  <c r="S26" i="3"/>
  <c r="S74" i="3"/>
  <c r="S119" i="3"/>
  <c r="S303" i="3"/>
  <c r="S317" i="3"/>
  <c r="S366" i="3"/>
  <c r="S487" i="3"/>
  <c r="S513" i="3"/>
  <c r="S593" i="3"/>
  <c r="Q679" i="3"/>
  <c r="Q726" i="3"/>
  <c r="R754" i="3"/>
  <c r="S776" i="3"/>
  <c r="S863" i="3"/>
  <c r="R906" i="3"/>
  <c r="Q920" i="3"/>
  <c r="R929" i="3"/>
  <c r="S961" i="3"/>
  <c r="R1008" i="3"/>
  <c r="R1021" i="3"/>
  <c r="R1088" i="3"/>
  <c r="S1088" i="3" s="1"/>
  <c r="S1129" i="3"/>
  <c r="Q1133" i="3"/>
  <c r="S1202" i="3"/>
  <c r="Q119" i="3"/>
  <c r="Q150" i="3"/>
  <c r="R172" i="3"/>
  <c r="S172" i="3" s="1"/>
  <c r="S245" i="3"/>
  <c r="Q366" i="3"/>
  <c r="S417" i="3"/>
  <c r="S426" i="3"/>
  <c r="S544" i="3"/>
  <c r="Q575" i="3"/>
  <c r="Q589" i="3"/>
  <c r="Q597" i="3"/>
  <c r="S1031" i="3"/>
  <c r="S1143" i="3"/>
  <c r="S1156" i="3"/>
  <c r="R35" i="3"/>
  <c r="S35" i="3" s="1"/>
  <c r="S40" i="3"/>
  <c r="R56" i="3"/>
  <c r="Q97" i="3"/>
  <c r="S102" i="3"/>
  <c r="R115" i="3"/>
  <c r="S185" i="3"/>
  <c r="S250" i="3"/>
  <c r="Q254" i="3"/>
  <c r="Q261" i="3"/>
  <c r="S357" i="3"/>
  <c r="R399" i="3"/>
  <c r="S399" i="3" s="1"/>
  <c r="Q483" i="3"/>
  <c r="Q535" i="3"/>
  <c r="R539" i="3"/>
  <c r="Q663" i="3"/>
  <c r="R684" i="3"/>
  <c r="S800" i="3"/>
  <c r="S845" i="3"/>
  <c r="S867" i="3"/>
  <c r="R934" i="3"/>
  <c r="S1211" i="3"/>
  <c r="Q544" i="3"/>
  <c r="Q549" i="3"/>
  <c r="R571" i="3"/>
  <c r="Q680" i="3"/>
  <c r="Q785" i="3"/>
  <c r="R796" i="3"/>
  <c r="R855" i="3"/>
  <c r="Q876" i="3"/>
  <c r="R953" i="3"/>
  <c r="R1018" i="3"/>
  <c r="S1018" i="3" s="1"/>
  <c r="R1040" i="3"/>
  <c r="R1072" i="3"/>
  <c r="S1072" i="3" s="1"/>
  <c r="R1089" i="3"/>
  <c r="Q1122" i="3"/>
  <c r="Q1130" i="3"/>
  <c r="R1134" i="3"/>
  <c r="S1139" i="3"/>
  <c r="Q1143" i="3"/>
  <c r="Q147" i="3"/>
  <c r="Q396" i="3"/>
  <c r="S435" i="3"/>
  <c r="S475" i="3"/>
  <c r="S641" i="3"/>
  <c r="Q645" i="3"/>
  <c r="Q702" i="3"/>
  <c r="Q800" i="3"/>
  <c r="S827" i="3"/>
  <c r="Q872" i="3"/>
  <c r="R889" i="3"/>
  <c r="S889" i="3" s="1"/>
  <c r="R903" i="3"/>
  <c r="Q917" i="3"/>
  <c r="S935" i="3"/>
  <c r="Q1027" i="3"/>
  <c r="R1045" i="3"/>
  <c r="S1045" i="3" s="1"/>
  <c r="Q1097" i="3"/>
  <c r="R1118" i="3"/>
  <c r="S1157" i="3"/>
  <c r="R22" i="3"/>
  <c r="S22" i="3" s="1"/>
  <c r="S241" i="3"/>
  <c r="S451" i="3"/>
  <c r="S489" i="3"/>
  <c r="S724" i="3"/>
  <c r="S728" i="3"/>
  <c r="S765" i="3"/>
  <c r="S797" i="3"/>
  <c r="S877" i="3"/>
  <c r="S927" i="3"/>
  <c r="S967" i="3"/>
  <c r="S1006" i="3"/>
  <c r="S1090" i="3"/>
  <c r="R1169" i="3"/>
  <c r="S1190" i="3"/>
  <c r="S348" i="3"/>
  <c r="Q245" i="3"/>
  <c r="R44" i="3"/>
  <c r="S44" i="3" s="1"/>
  <c r="Q5" i="3"/>
  <c r="S414" i="3"/>
  <c r="S533" i="3"/>
  <c r="S873" i="3"/>
  <c r="Q352" i="3"/>
  <c r="R120" i="3"/>
  <c r="S120" i="3" s="1"/>
  <c r="S301" i="3"/>
  <c r="S1123" i="3"/>
  <c r="R28" i="3"/>
  <c r="S42" i="3"/>
  <c r="Q76" i="3"/>
  <c r="R108" i="3"/>
  <c r="S108" i="3" s="1"/>
  <c r="S126" i="3"/>
  <c r="Q174" i="3"/>
  <c r="Q380" i="3"/>
  <c r="S389" i="3"/>
  <c r="Q414" i="3"/>
  <c r="S424" i="3"/>
  <c r="Q428" i="3"/>
  <c r="Q432" i="3"/>
  <c r="S490" i="3"/>
  <c r="S546" i="3"/>
  <c r="S778" i="3"/>
  <c r="Q1002" i="3"/>
  <c r="Q1019" i="3"/>
  <c r="S1191" i="3"/>
  <c r="Q1212" i="3"/>
  <c r="S49" i="3"/>
  <c r="R134" i="3"/>
  <c r="Q117" i="3"/>
  <c r="Q165" i="3"/>
  <c r="R455" i="3"/>
  <c r="Q471" i="3"/>
  <c r="Q533" i="3"/>
  <c r="R642" i="3"/>
  <c r="R738" i="3"/>
  <c r="S738" i="3" s="1"/>
  <c r="Q743" i="3"/>
  <c r="S766" i="3"/>
  <c r="R769" i="3"/>
  <c r="S791" i="3"/>
  <c r="R801" i="3"/>
  <c r="R861" i="3"/>
  <c r="S861" i="3" s="1"/>
  <c r="Q865" i="3"/>
  <c r="R914" i="3"/>
  <c r="S914" i="3" s="1"/>
  <c r="R972" i="3"/>
  <c r="S972" i="3" s="1"/>
  <c r="S1061" i="3"/>
  <c r="Q1098" i="3"/>
  <c r="S1115" i="3"/>
  <c r="R1182" i="3"/>
  <c r="R23" i="3"/>
  <c r="S23" i="3" s="1"/>
  <c r="S45" i="3"/>
  <c r="Q178" i="3"/>
  <c r="Q205" i="3"/>
  <c r="S214" i="3"/>
  <c r="S368" i="3"/>
  <c r="R99" i="3"/>
  <c r="S99" i="3" s="1"/>
  <c r="S122" i="3"/>
  <c r="Q126" i="3"/>
  <c r="S179" i="3"/>
  <c r="S243" i="3"/>
  <c r="R252" i="3"/>
  <c r="S306" i="3"/>
  <c r="S320" i="3"/>
  <c r="R359" i="3"/>
  <c r="S359" i="3" s="1"/>
  <c r="Q389" i="3"/>
  <c r="Q405" i="3"/>
  <c r="Q481" i="3"/>
  <c r="R573" i="3"/>
  <c r="R595" i="3"/>
  <c r="R621" i="3"/>
  <c r="Q695" i="3"/>
  <c r="S700" i="3"/>
  <c r="Q703" i="3"/>
  <c r="Q761" i="3"/>
  <c r="Q778" i="3"/>
  <c r="Q810" i="3"/>
  <c r="Q824" i="3"/>
  <c r="S870" i="3"/>
  <c r="S874" i="3"/>
  <c r="R968" i="3"/>
  <c r="R977" i="3"/>
  <c r="S977" i="3" s="1"/>
  <c r="R991" i="3"/>
  <c r="S991" i="3" s="1"/>
  <c r="R1011" i="3"/>
  <c r="S1020" i="3"/>
  <c r="Q1074" i="3"/>
  <c r="S1091" i="3"/>
  <c r="S1095" i="3"/>
  <c r="Q1154" i="3"/>
  <c r="Q1178" i="3"/>
  <c r="S36" i="3"/>
  <c r="Q49" i="3"/>
  <c r="Q71" i="3"/>
  <c r="R345" i="3"/>
  <c r="S345" i="3" s="1"/>
  <c r="S398" i="3"/>
  <c r="Q551" i="3"/>
  <c r="R629" i="3"/>
  <c r="S629" i="3" s="1"/>
  <c r="Q734" i="3"/>
  <c r="Q791" i="3"/>
  <c r="S982" i="3"/>
  <c r="S1099" i="3"/>
  <c r="Q1132" i="3"/>
  <c r="R1136" i="3"/>
  <c r="S1136" i="3" s="1"/>
  <c r="Q1204" i="3"/>
  <c r="S341" i="3"/>
  <c r="S471" i="3"/>
  <c r="S607" i="3"/>
  <c r="S140" i="3"/>
  <c r="S171" i="3"/>
  <c r="Q197" i="3"/>
  <c r="Q302" i="3"/>
  <c r="Q320" i="3"/>
  <c r="R394" i="3"/>
  <c r="S486" i="3"/>
  <c r="R508" i="3"/>
  <c r="Q529" i="3"/>
  <c r="S583" i="3"/>
  <c r="S588" i="3"/>
  <c r="S605" i="3"/>
  <c r="Q700" i="3"/>
  <c r="S779" i="3"/>
  <c r="S1155" i="3"/>
  <c r="R367" i="3"/>
  <c r="S367" i="3" s="1"/>
  <c r="S865" i="3"/>
  <c r="S373" i="3"/>
  <c r="S390" i="3"/>
  <c r="Q11" i="3"/>
  <c r="R38" i="3"/>
  <c r="S38" i="3" s="1"/>
  <c r="S55" i="3"/>
  <c r="Q59" i="3"/>
  <c r="S100" i="3"/>
  <c r="S21" i="3"/>
  <c r="S110" i="3"/>
  <c r="R136" i="3"/>
  <c r="S136" i="3" s="1"/>
  <c r="R188" i="3"/>
  <c r="S188" i="3" s="1"/>
  <c r="R220" i="3"/>
  <c r="S220" i="3" s="1"/>
  <c r="Q229" i="3"/>
  <c r="R311" i="3"/>
  <c r="S311" i="3" s="1"/>
  <c r="S406" i="3"/>
  <c r="S482" i="3"/>
  <c r="S491" i="3"/>
  <c r="Q512" i="3"/>
  <c r="Q592" i="3"/>
  <c r="S639" i="3"/>
  <c r="Q643" i="3"/>
  <c r="S679" i="3"/>
  <c r="Q717" i="3"/>
  <c r="S754" i="3"/>
  <c r="S767" i="3"/>
  <c r="S816" i="3"/>
  <c r="S892" i="3"/>
  <c r="Q924" i="3"/>
  <c r="S933" i="3"/>
  <c r="R995" i="3"/>
  <c r="S995" i="3" s="1"/>
  <c r="S1004" i="3"/>
  <c r="S1008" i="3"/>
  <c r="S1021" i="3"/>
  <c r="S1133" i="3"/>
  <c r="S1210" i="3"/>
  <c r="S1214" i="3"/>
  <c r="S46" i="3"/>
  <c r="R65" i="3"/>
  <c r="Q65" i="3"/>
  <c r="R107" i="3"/>
  <c r="Q107" i="3"/>
  <c r="R438" i="3"/>
  <c r="S438" i="3" s="1"/>
  <c r="Q438" i="3"/>
  <c r="R78" i="3"/>
  <c r="S78" i="3" s="1"/>
  <c r="Q78" i="3"/>
  <c r="S90" i="3"/>
  <c r="R131" i="3"/>
  <c r="S131" i="3" s="1"/>
  <c r="Q153" i="3"/>
  <c r="R153" i="3"/>
  <c r="S153" i="3" s="1"/>
  <c r="Q221" i="3"/>
  <c r="S483" i="3"/>
  <c r="R693" i="3"/>
  <c r="S693" i="3" s="1"/>
  <c r="Q693" i="3"/>
  <c r="S718" i="3"/>
  <c r="S33" i="3"/>
  <c r="S86" i="3"/>
  <c r="S115" i="3"/>
  <c r="Q204" i="3"/>
  <c r="R204" i="3"/>
  <c r="S204" i="3" s="1"/>
  <c r="R469" i="3"/>
  <c r="S469" i="3" s="1"/>
  <c r="Q469" i="3"/>
  <c r="S14" i="3"/>
  <c r="Q37" i="3"/>
  <c r="Q70" i="3"/>
  <c r="R70" i="3"/>
  <c r="S70" i="3" s="1"/>
  <c r="R91" i="3"/>
  <c r="S91" i="3" s="1"/>
  <c r="Q91" i="3"/>
  <c r="S95" i="3"/>
  <c r="R103" i="3"/>
  <c r="S103" i="3" s="1"/>
  <c r="Q103" i="3"/>
  <c r="R124" i="3"/>
  <c r="S124" i="3" s="1"/>
  <c r="Q124" i="3"/>
  <c r="R231" i="3"/>
  <c r="S231" i="3" s="1"/>
  <c r="Q231" i="3"/>
  <c r="R309" i="3"/>
  <c r="S309" i="3" s="1"/>
  <c r="Q309" i="3"/>
  <c r="R277" i="3"/>
  <c r="Q277" i="3"/>
  <c r="Q14" i="3"/>
  <c r="R30" i="3"/>
  <c r="S30" i="3" s="1"/>
  <c r="Q30" i="3"/>
  <c r="S53" i="3"/>
  <c r="S62" i="3"/>
  <c r="S79" i="3"/>
  <c r="Q685" i="3"/>
  <c r="R685" i="3"/>
  <c r="S685" i="3" s="1"/>
  <c r="Q192" i="3"/>
  <c r="R192" i="3"/>
  <c r="S192" i="3" s="1"/>
  <c r="Q624" i="3"/>
  <c r="R624" i="3"/>
  <c r="S624" i="3" s="1"/>
  <c r="Q681" i="3"/>
  <c r="R681" i="3"/>
  <c r="Q6" i="3"/>
  <c r="R6" i="3"/>
  <c r="S6" i="3" s="1"/>
  <c r="Q62" i="3"/>
  <c r="R142" i="3"/>
  <c r="S142" i="3" s="1"/>
  <c r="Q142" i="3"/>
  <c r="S175" i="3"/>
  <c r="S223" i="3"/>
  <c r="R288" i="3"/>
  <c r="Q288" i="3"/>
  <c r="S358" i="3"/>
  <c r="S493" i="3"/>
  <c r="R10" i="3"/>
  <c r="S10" i="3" s="1"/>
  <c r="Q10" i="3"/>
  <c r="Q26" i="3"/>
  <c r="S83" i="3"/>
  <c r="Q67" i="3"/>
  <c r="R67" i="3"/>
  <c r="S67" i="3" s="1"/>
  <c r="Q46" i="3"/>
  <c r="R83" i="3"/>
  <c r="Q87" i="3"/>
  <c r="R167" i="3"/>
  <c r="S167" i="3" s="1"/>
  <c r="Q167" i="3"/>
  <c r="R677" i="3"/>
  <c r="Q677" i="3"/>
  <c r="Q33" i="3"/>
  <c r="S87" i="3"/>
  <c r="R133" i="3"/>
  <c r="Q133" i="3"/>
  <c r="S15" i="3"/>
  <c r="S92" i="3"/>
  <c r="S31" i="3"/>
  <c r="S39" i="3"/>
  <c r="R54" i="3"/>
  <c r="S54" i="3" s="1"/>
  <c r="S59" i="3"/>
  <c r="S63" i="3"/>
  <c r="Q92" i="3"/>
  <c r="R104" i="3"/>
  <c r="S104" i="3" s="1"/>
  <c r="R206" i="3"/>
  <c r="S206" i="3" s="1"/>
  <c r="Q206" i="3"/>
  <c r="S384" i="3"/>
  <c r="S419" i="3"/>
  <c r="R19" i="3"/>
  <c r="S19" i="3" s="1"/>
  <c r="Q88" i="3"/>
  <c r="R88" i="3"/>
  <c r="S88" i="3" s="1"/>
  <c r="S134" i="3"/>
  <c r="R151" i="3"/>
  <c r="S151" i="3" s="1"/>
  <c r="Q151" i="3"/>
  <c r="R338" i="3"/>
  <c r="S338" i="3" s="1"/>
  <c r="Q338" i="3"/>
  <c r="Q537" i="3"/>
  <c r="R537" i="3"/>
  <c r="R12" i="3"/>
  <c r="S12" i="3" s="1"/>
  <c r="Q12" i="3"/>
  <c r="Q72" i="3"/>
  <c r="R72" i="3"/>
  <c r="S72" i="3" s="1"/>
  <c r="R101" i="3"/>
  <c r="S101" i="3" s="1"/>
  <c r="Q101" i="3"/>
  <c r="R139" i="3"/>
  <c r="Q139" i="3"/>
  <c r="R215" i="3"/>
  <c r="S215" i="3" s="1"/>
  <c r="Q215" i="3"/>
  <c r="R293" i="3"/>
  <c r="Q293" i="3"/>
  <c r="Q118" i="3"/>
  <c r="R118" i="3"/>
  <c r="S118" i="3" s="1"/>
  <c r="S229" i="3"/>
  <c r="Q355" i="3"/>
  <c r="R355" i="3"/>
  <c r="S355" i="3" s="1"/>
  <c r="S377" i="3"/>
  <c r="R85" i="3"/>
  <c r="S85" i="3" s="1"/>
  <c r="Q85" i="3"/>
  <c r="R135" i="3"/>
  <c r="S135" i="3" s="1"/>
  <c r="Q135" i="3"/>
  <c r="R160" i="3"/>
  <c r="S160" i="3" s="1"/>
  <c r="Q160" i="3"/>
  <c r="S164" i="3"/>
  <c r="R325" i="3"/>
  <c r="S325" i="3" s="1"/>
  <c r="Q325" i="3"/>
  <c r="R343" i="3"/>
  <c r="S343" i="3" s="1"/>
  <c r="Q343" i="3"/>
  <c r="S662" i="3"/>
  <c r="Q8" i="3"/>
  <c r="R8" i="3"/>
  <c r="S8" i="3" s="1"/>
  <c r="S81" i="3"/>
  <c r="R144" i="3"/>
  <c r="S144" i="3" s="1"/>
  <c r="Q144" i="3"/>
  <c r="R670" i="3"/>
  <c r="S670" i="3" s="1"/>
  <c r="Q670" i="3"/>
  <c r="R24" i="3"/>
  <c r="S24" i="3" s="1"/>
  <c r="R60" i="3"/>
  <c r="R94" i="3"/>
  <c r="S94" i="3" s="1"/>
  <c r="Q94" i="3"/>
  <c r="Q169" i="3"/>
  <c r="R169" i="3"/>
  <c r="S169" i="3" s="1"/>
  <c r="S190" i="3"/>
  <c r="R473" i="3"/>
  <c r="S473" i="3" s="1"/>
  <c r="Q473" i="3"/>
  <c r="S111" i="3"/>
  <c r="S27" i="3"/>
  <c r="S208" i="3"/>
  <c r="R410" i="3"/>
  <c r="S410" i="3" s="1"/>
  <c r="Q444" i="3"/>
  <c r="S460" i="3"/>
  <c r="Q485" i="3"/>
  <c r="Q489" i="3"/>
  <c r="Q492" i="3"/>
  <c r="R499" i="3"/>
  <c r="S499" i="3" s="1"/>
  <c r="Q580" i="3"/>
  <c r="Q588" i="3"/>
  <c r="R591" i="3"/>
  <c r="S591" i="3" s="1"/>
  <c r="R644" i="3"/>
  <c r="S644" i="3" s="1"/>
  <c r="Q718" i="3"/>
  <c r="R725" i="3"/>
  <c r="S725" i="3" s="1"/>
  <c r="R744" i="3"/>
  <c r="S744" i="3" s="1"/>
  <c r="R784" i="3"/>
  <c r="S784" i="3" s="1"/>
  <c r="S792" i="3"/>
  <c r="R842" i="3"/>
  <c r="S842" i="3" s="1"/>
  <c r="Q842" i="3"/>
  <c r="R864" i="3"/>
  <c r="Q864" i="3"/>
  <c r="R912" i="3"/>
  <c r="S912" i="3" s="1"/>
  <c r="Q912" i="3"/>
  <c r="R1180" i="3"/>
  <c r="S1180" i="3" s="1"/>
  <c r="Q1180" i="3"/>
  <c r="S56" i="3"/>
  <c r="S71" i="3"/>
  <c r="S174" i="3"/>
  <c r="R212" i="3"/>
  <c r="S224" i="3"/>
  <c r="S240" i="3"/>
  <c r="Q247" i="3"/>
  <c r="S339" i="3"/>
  <c r="R351" i="3"/>
  <c r="S351" i="3" s="1"/>
  <c r="S371" i="3"/>
  <c r="Q384" i="3"/>
  <c r="S392" i="3"/>
  <c r="Q421" i="3"/>
  <c r="Q436" i="3"/>
  <c r="R440" i="3"/>
  <c r="S440" i="3" s="1"/>
  <c r="S457" i="3"/>
  <c r="S508" i="3"/>
  <c r="Q584" i="3"/>
  <c r="S602" i="3"/>
  <c r="Q641" i="3"/>
  <c r="S649" i="3"/>
  <c r="S703" i="3"/>
  <c r="R715" i="3"/>
  <c r="S715" i="3" s="1"/>
  <c r="Q715" i="3"/>
  <c r="S757" i="3"/>
  <c r="Q765" i="3"/>
  <c r="Q781" i="3"/>
  <c r="R781" i="3"/>
  <c r="S781" i="3" s="1"/>
  <c r="R811" i="3"/>
  <c r="S811" i="3" s="1"/>
  <c r="Q811" i="3"/>
  <c r="R885" i="3"/>
  <c r="S885" i="3" s="1"/>
  <c r="Q885" i="3"/>
  <c r="S930" i="3"/>
  <c r="Q939" i="3"/>
  <c r="R939" i="3"/>
  <c r="S953" i="3"/>
  <c r="Q1152" i="3"/>
  <c r="R1152" i="3"/>
  <c r="S300" i="3"/>
  <c r="S304" i="3"/>
  <c r="S430" i="3"/>
  <c r="S453" i="3"/>
  <c r="S468" i="3"/>
  <c r="S595" i="3"/>
  <c r="S676" i="3"/>
  <c r="S692" i="3"/>
  <c r="S711" i="3"/>
  <c r="S734" i="3"/>
  <c r="S769" i="3"/>
  <c r="Q825" i="3"/>
  <c r="R825" i="3"/>
  <c r="S825" i="3" s="1"/>
  <c r="S1040" i="3"/>
  <c r="S500" i="3"/>
  <c r="R630" i="3"/>
  <c r="S630" i="3" s="1"/>
  <c r="Q630" i="3"/>
  <c r="R821" i="3"/>
  <c r="S821" i="3" s="1"/>
  <c r="Q821" i="3"/>
  <c r="Q838" i="3"/>
  <c r="R922" i="3"/>
  <c r="S922" i="3" s="1"/>
  <c r="Q922" i="3"/>
  <c r="S1152" i="3"/>
  <c r="S221" i="3"/>
  <c r="S232" i="3"/>
  <c r="S248" i="3"/>
  <c r="S437" i="3"/>
  <c r="S549" i="3"/>
  <c r="S570" i="3"/>
  <c r="R578" i="3"/>
  <c r="S578" i="3" s="1"/>
  <c r="Q578" i="3"/>
  <c r="Q676" i="3"/>
  <c r="Q692" i="3"/>
  <c r="Q704" i="3"/>
  <c r="R704" i="3"/>
  <c r="S704" i="3" s="1"/>
  <c r="Q711" i="3"/>
  <c r="R799" i="3"/>
  <c r="S799" i="3" s="1"/>
  <c r="S913" i="3"/>
  <c r="R976" i="3"/>
  <c r="S976" i="3" s="1"/>
  <c r="Q976" i="3"/>
  <c r="S336" i="3"/>
  <c r="S454" i="3"/>
  <c r="S458" i="3"/>
  <c r="S461" i="3"/>
  <c r="Q558" i="3"/>
  <c r="R558" i="3"/>
  <c r="Q596" i="3"/>
  <c r="R596" i="3"/>
  <c r="S596" i="3" s="1"/>
  <c r="S599" i="3"/>
  <c r="S750" i="3"/>
  <c r="Q831" i="3"/>
  <c r="R831" i="3"/>
  <c r="S831" i="3" s="1"/>
  <c r="S1010" i="3"/>
  <c r="R1127" i="3"/>
  <c r="S1127" i="3" s="1"/>
  <c r="Q1127" i="3"/>
  <c r="Q701" i="3"/>
  <c r="R701" i="3"/>
  <c r="S701" i="3" s="1"/>
  <c r="R727" i="3"/>
  <c r="S727" i="3" s="1"/>
  <c r="Q727" i="3"/>
  <c r="S731" i="3"/>
  <c r="Q786" i="3"/>
  <c r="R786" i="3"/>
  <c r="Q844" i="3"/>
  <c r="R844" i="3"/>
  <c r="S844" i="3" s="1"/>
  <c r="R1051" i="3"/>
  <c r="S1051" i="3" s="1"/>
  <c r="Q1051" i="3"/>
  <c r="S217" i="3"/>
  <c r="S305" i="3"/>
  <c r="R332" i="3"/>
  <c r="Q336" i="3"/>
  <c r="S408" i="3"/>
  <c r="Q461" i="3"/>
  <c r="S537" i="3"/>
  <c r="S545" i="3"/>
  <c r="Q599" i="3"/>
  <c r="R635" i="3"/>
  <c r="S651" i="3"/>
  <c r="S689" i="3"/>
  <c r="Q697" i="3"/>
  <c r="R697" i="3"/>
  <c r="S697" i="3" s="1"/>
  <c r="R708" i="3"/>
  <c r="S708" i="3" s="1"/>
  <c r="Q742" i="3"/>
  <c r="Q750" i="3"/>
  <c r="Q763" i="3"/>
  <c r="R763" i="3"/>
  <c r="S763" i="3" s="1"/>
  <c r="Q878" i="3"/>
  <c r="R878" i="3"/>
  <c r="S878" i="3" s="1"/>
  <c r="R1065" i="3"/>
  <c r="S1065" i="3" s="1"/>
  <c r="Q1065" i="3"/>
  <c r="S47" i="3"/>
  <c r="S222" i="3"/>
  <c r="Q263" i="3"/>
  <c r="Q270" i="3"/>
  <c r="Q368" i="3"/>
  <c r="S376" i="3"/>
  <c r="R400" i="3"/>
  <c r="S400" i="3" s="1"/>
  <c r="Q419" i="3"/>
  <c r="Q451" i="3"/>
  <c r="S466" i="3"/>
  <c r="Q487" i="3"/>
  <c r="S501" i="3"/>
  <c r="R541" i="3"/>
  <c r="Q541" i="3"/>
  <c r="Q586" i="3"/>
  <c r="S608" i="3"/>
  <c r="S616" i="3"/>
  <c r="R627" i="3"/>
  <c r="S759" i="3"/>
  <c r="R813" i="3"/>
  <c r="S813" i="3" s="1"/>
  <c r="Q813" i="3"/>
  <c r="R848" i="3"/>
  <c r="S848" i="3" s="1"/>
  <c r="R905" i="3"/>
  <c r="S905" i="3" s="1"/>
  <c r="Q905" i="3"/>
  <c r="S986" i="3"/>
  <c r="S1028" i="3"/>
  <c r="R1145" i="3"/>
  <c r="Q1145" i="3"/>
  <c r="S106" i="3"/>
  <c r="S117" i="3"/>
  <c r="S226" i="3"/>
  <c r="S302" i="3"/>
  <c r="S350" i="3"/>
  <c r="Q357" i="3"/>
  <c r="Q412" i="3"/>
  <c r="R415" i="3"/>
  <c r="S415" i="3" s="1"/>
  <c r="Q476" i="3"/>
  <c r="S484" i="3"/>
  <c r="S541" i="3"/>
  <c r="S567" i="3"/>
  <c r="Q587" i="3"/>
  <c r="R587" i="3"/>
  <c r="S587" i="3" s="1"/>
  <c r="Q593" i="3"/>
  <c r="S636" i="3"/>
  <c r="S674" i="3"/>
  <c r="S705" i="3"/>
  <c r="S717" i="3"/>
  <c r="S743" i="3"/>
  <c r="S747" i="3"/>
  <c r="R755" i="3"/>
  <c r="S755" i="3" s="1"/>
  <c r="S783" i="3"/>
  <c r="R823" i="3"/>
  <c r="S823" i="3" s="1"/>
  <c r="Q823" i="3"/>
  <c r="S176" i="3"/>
  <c r="S211" i="3"/>
  <c r="S347" i="3"/>
  <c r="Q376" i="3"/>
  <c r="Q498" i="3"/>
  <c r="S514" i="3"/>
  <c r="S527" i="3"/>
  <c r="Q530" i="3"/>
  <c r="S559" i="3"/>
  <c r="Q608" i="3"/>
  <c r="Q616" i="3"/>
  <c r="Q640" i="3"/>
  <c r="R640" i="3"/>
  <c r="S640" i="3" s="1"/>
  <c r="S713" i="3"/>
  <c r="R720" i="3"/>
  <c r="S720" i="3" s="1"/>
  <c r="Q735" i="3"/>
  <c r="R739" i="3"/>
  <c r="S739" i="3" s="1"/>
  <c r="Q759" i="3"/>
  <c r="Q809" i="3"/>
  <c r="R809" i="3"/>
  <c r="S809" i="3" s="1"/>
  <c r="S836" i="3"/>
  <c r="R840" i="3"/>
  <c r="S840" i="3" s="1"/>
  <c r="Q840" i="3"/>
  <c r="R858" i="3"/>
  <c r="Q858" i="3"/>
  <c r="S866" i="3"/>
  <c r="Q870" i="3"/>
  <c r="R946" i="3"/>
  <c r="Q946" i="3"/>
  <c r="R1079" i="3"/>
  <c r="S1079" i="3" s="1"/>
  <c r="Q1079" i="3"/>
  <c r="R1187" i="3"/>
  <c r="S1187" i="3" s="1"/>
  <c r="Q1187" i="3"/>
  <c r="S1195" i="3"/>
  <c r="R1209" i="3"/>
  <c r="S1209" i="3" s="1"/>
  <c r="Q1209" i="3"/>
  <c r="S394" i="3"/>
  <c r="S455" i="3"/>
  <c r="S474" i="3"/>
  <c r="S858" i="3"/>
  <c r="R883" i="3"/>
  <c r="Q883" i="3"/>
  <c r="S477" i="3"/>
  <c r="S652" i="3"/>
  <c r="R850" i="3"/>
  <c r="S850" i="3" s="1"/>
  <c r="Q850" i="3"/>
  <c r="S470" i="3"/>
  <c r="S510" i="3"/>
  <c r="S614" i="3"/>
  <c r="R846" i="3"/>
  <c r="Q846" i="3"/>
  <c r="S1124" i="3"/>
  <c r="Q334" i="3"/>
  <c r="S370" i="3"/>
  <c r="Q377" i="3"/>
  <c r="S380" i="3"/>
  <c r="S387" i="3"/>
  <c r="S444" i="3"/>
  <c r="Q477" i="3"/>
  <c r="S481" i="3"/>
  <c r="S485" i="3"/>
  <c r="S492" i="3"/>
  <c r="S507" i="3"/>
  <c r="R531" i="3"/>
  <c r="S531" i="3" s="1"/>
  <c r="Q618" i="3"/>
  <c r="R618" i="3"/>
  <c r="S618" i="3" s="1"/>
  <c r="S622" i="3"/>
  <c r="Q625" i="3"/>
  <c r="Q652" i="3"/>
  <c r="S668" i="3"/>
  <c r="S683" i="3"/>
  <c r="Q699" i="3"/>
  <c r="R699" i="3"/>
  <c r="S699" i="3" s="1"/>
  <c r="R706" i="3"/>
  <c r="S706" i="3" s="1"/>
  <c r="R736" i="3"/>
  <c r="S768" i="3"/>
  <c r="Q806" i="3"/>
  <c r="Q815" i="3"/>
  <c r="R815" i="3"/>
  <c r="S815" i="3" s="1"/>
  <c r="S846" i="3"/>
  <c r="S855" i="3"/>
  <c r="R1044" i="3"/>
  <c r="S1044" i="3" s="1"/>
  <c r="Q1044" i="3"/>
  <c r="S1075" i="3"/>
  <c r="S184" i="3"/>
  <c r="S323" i="3"/>
  <c r="S374" i="3"/>
  <c r="S433" i="3"/>
  <c r="S539" i="3"/>
  <c r="S573" i="3"/>
  <c r="S584" i="3"/>
  <c r="R601" i="3"/>
  <c r="S601" i="3" s="1"/>
  <c r="S610" i="3"/>
  <c r="Q740" i="3"/>
  <c r="S773" i="3"/>
  <c r="Q776" i="3"/>
  <c r="Q833" i="3"/>
  <c r="R833" i="3"/>
  <c r="S833" i="3" s="1"/>
  <c r="S1113" i="3"/>
  <c r="S540" i="3"/>
  <c r="S557" i="3"/>
  <c r="S680" i="3"/>
  <c r="S810" i="3"/>
  <c r="R817" i="3"/>
  <c r="S838" i="3"/>
  <c r="R852" i="3"/>
  <c r="S852" i="3" s="1"/>
  <c r="R893" i="3"/>
  <c r="S893" i="3" s="1"/>
  <c r="R918" i="3"/>
  <c r="S946" i="3"/>
  <c r="Q964" i="3"/>
  <c r="R1009" i="3"/>
  <c r="S1009" i="3" s="1"/>
  <c r="Q1068" i="3"/>
  <c r="Q1075" i="3"/>
  <c r="Q1099" i="3"/>
  <c r="Q1116" i="3"/>
  <c r="Q1140" i="3"/>
  <c r="S929" i="3"/>
  <c r="S936" i="3"/>
  <c r="S1169" i="3"/>
  <c r="S1216" i="3"/>
  <c r="S919" i="3"/>
  <c r="S969" i="3"/>
  <c r="S1017" i="3"/>
  <c r="S1114" i="3"/>
  <c r="S1138" i="3"/>
  <c r="S1177" i="3"/>
  <c r="S996" i="3"/>
  <c r="S1003" i="3"/>
  <c r="S1076" i="3"/>
  <c r="S1107" i="3"/>
  <c r="S1141" i="3"/>
  <c r="S1170" i="3"/>
  <c r="S864" i="3"/>
  <c r="S880" i="3"/>
  <c r="Q898" i="3"/>
  <c r="Q919" i="3"/>
  <c r="Q943" i="3"/>
  <c r="S1007" i="3"/>
  <c r="Q1010" i="3"/>
  <c r="Q1017" i="3"/>
  <c r="Q1020" i="3"/>
  <c r="Q1114" i="3"/>
  <c r="Q1138" i="3"/>
  <c r="S1149" i="3"/>
  <c r="Q1159" i="3"/>
  <c r="S1173" i="3"/>
  <c r="S1205" i="3"/>
  <c r="S916" i="3"/>
  <c r="Q933" i="3"/>
  <c r="S940" i="3"/>
  <c r="S951" i="3"/>
  <c r="R958" i="3"/>
  <c r="S958" i="3" s="1"/>
  <c r="Q979" i="3"/>
  <c r="S983" i="3"/>
  <c r="R1013" i="3"/>
  <c r="S1013" i="3" s="1"/>
  <c r="R1069" i="3"/>
  <c r="S1069" i="3" s="1"/>
  <c r="Q1076" i="3"/>
  <c r="Q1107" i="3"/>
  <c r="S1111" i="3"/>
  <c r="Q1117" i="3"/>
  <c r="Q1131" i="3"/>
  <c r="Q1170" i="3"/>
  <c r="S1192" i="3"/>
  <c r="S801" i="3"/>
  <c r="S839" i="3"/>
  <c r="Q880" i="3"/>
  <c r="S887" i="3"/>
  <c r="S891" i="3"/>
  <c r="S906" i="3"/>
  <c r="Q930" i="3"/>
  <c r="S962" i="3"/>
  <c r="Q986" i="3"/>
  <c r="R990" i="3"/>
  <c r="S990" i="3" s="1"/>
  <c r="Q1000" i="3"/>
  <c r="Q1038" i="3"/>
  <c r="S1049" i="3"/>
  <c r="S1052" i="3"/>
  <c r="Q1059" i="3"/>
  <c r="Q1100" i="3"/>
  <c r="R1104" i="3"/>
  <c r="S1104" i="3" s="1"/>
  <c r="R1121" i="3"/>
  <c r="S1121" i="3" s="1"/>
  <c r="S1146" i="3"/>
  <c r="Q1149" i="3"/>
  <c r="Q1195" i="3"/>
  <c r="Q1202" i="3"/>
  <c r="S538" i="3"/>
  <c r="S653" i="3"/>
  <c r="S719" i="3"/>
  <c r="S737" i="3"/>
  <c r="S843" i="3"/>
  <c r="Q867" i="3"/>
  <c r="Q874" i="3"/>
  <c r="R895" i="3"/>
  <c r="S895" i="3" s="1"/>
  <c r="S899" i="3"/>
  <c r="Q913" i="3"/>
  <c r="Q923" i="3"/>
  <c r="Q927" i="3"/>
  <c r="S934" i="3"/>
  <c r="Q940" i="3"/>
  <c r="S959" i="3"/>
  <c r="S970" i="3"/>
  <c r="Q983" i="3"/>
  <c r="Q1028" i="3"/>
  <c r="R1035" i="3"/>
  <c r="S1035" i="3" s="1"/>
  <c r="R1042" i="3"/>
  <c r="S1042" i="3" s="1"/>
  <c r="Q1111" i="3"/>
  <c r="Q1124" i="3"/>
  <c r="S1174" i="3"/>
  <c r="S1178" i="3"/>
  <c r="Q1181" i="3"/>
  <c r="S571" i="3"/>
  <c r="S575" i="3"/>
  <c r="S589" i="3"/>
  <c r="S592" i="3"/>
  <c r="S635" i="3"/>
  <c r="S642" i="3"/>
  <c r="S678" i="3"/>
  <c r="S741" i="3"/>
  <c r="S756" i="3"/>
  <c r="S775" i="3"/>
  <c r="S785" i="3"/>
  <c r="S824" i="3"/>
  <c r="S832" i="3"/>
  <c r="R854" i="3"/>
  <c r="S854" i="3" s="1"/>
  <c r="R937" i="3"/>
  <c r="S937" i="3" s="1"/>
  <c r="S980" i="3"/>
  <c r="S994" i="3"/>
  <c r="S1014" i="3"/>
  <c r="S1032" i="3"/>
  <c r="Q1052" i="3"/>
  <c r="S1098" i="3"/>
  <c r="S1132" i="3"/>
  <c r="R1153" i="3"/>
  <c r="Q1156" i="3"/>
  <c r="Q1213" i="3"/>
  <c r="S903" i="3"/>
  <c r="S998" i="3"/>
  <c r="S1011" i="3"/>
  <c r="S1105" i="3"/>
  <c r="S1108" i="3"/>
  <c r="S1182" i="3"/>
  <c r="Q1210" i="3"/>
  <c r="R1217" i="3"/>
  <c r="S1217" i="3" s="1"/>
  <c r="S921" i="3"/>
  <c r="S960" i="3"/>
  <c r="S1154" i="3"/>
  <c r="S1200" i="3"/>
  <c r="S907" i="3"/>
  <c r="S911" i="3"/>
  <c r="S938" i="3"/>
  <c r="S945" i="3"/>
  <c r="S1186" i="3"/>
  <c r="S900" i="3"/>
  <c r="S931" i="3"/>
  <c r="Q960" i="3"/>
  <c r="S971" i="3"/>
  <c r="S975" i="3"/>
  <c r="Q984" i="3"/>
  <c r="S1033" i="3"/>
  <c r="S837" i="3"/>
  <c r="Q875" i="3"/>
  <c r="Q907" i="3"/>
  <c r="Q911" i="3"/>
  <c r="Q938" i="3"/>
  <c r="Q945" i="3"/>
  <c r="S1012" i="3"/>
  <c r="R1029" i="3"/>
  <c r="S1029" i="3" s="1"/>
  <c r="Q1036" i="3"/>
  <c r="Q1043" i="3"/>
  <c r="R1050" i="3"/>
  <c r="S1050" i="3" s="1"/>
  <c r="R1053" i="3"/>
  <c r="S1053" i="3" s="1"/>
  <c r="R1057" i="3"/>
  <c r="S1057" i="3" s="1"/>
  <c r="S1089" i="3"/>
  <c r="S1106" i="3"/>
  <c r="S1130" i="3"/>
  <c r="S1144" i="3"/>
  <c r="Q1186" i="3"/>
  <c r="Q1196" i="3"/>
  <c r="S1208" i="3"/>
  <c r="S817" i="3"/>
  <c r="S882" i="3"/>
  <c r="Q921" i="3"/>
  <c r="S964" i="3"/>
  <c r="S968" i="3"/>
  <c r="Q975" i="3"/>
  <c r="Q1046" i="3"/>
  <c r="R1064" i="3"/>
  <c r="S1064" i="3" s="1"/>
  <c r="S1068" i="3"/>
  <c r="R1102" i="3"/>
  <c r="S1109" i="3"/>
  <c r="S1176" i="3"/>
  <c r="S1194" i="3"/>
  <c r="Q1211" i="3"/>
  <c r="Q1218" i="3"/>
  <c r="C8" i="1"/>
  <c r="D10" i="1"/>
  <c r="S242" i="3"/>
  <c r="D7" i="1"/>
  <c r="S7" i="3"/>
  <c r="D5" i="1"/>
  <c r="D9" i="1"/>
  <c r="R112" i="3"/>
  <c r="S112" i="3" s="1"/>
  <c r="Q112" i="3"/>
  <c r="U154" i="3"/>
  <c r="V154" i="3" s="1"/>
  <c r="R189" i="3"/>
  <c r="S189" i="3" s="1"/>
  <c r="Q189" i="3"/>
  <c r="U252" i="3"/>
  <c r="V252" i="3" s="1"/>
  <c r="S5" i="3"/>
  <c r="R18" i="3"/>
  <c r="Q18" i="3"/>
  <c r="R73" i="3"/>
  <c r="S73" i="3" s="1"/>
  <c r="Q73" i="3"/>
  <c r="R96" i="3"/>
  <c r="S96" i="3" s="1"/>
  <c r="Q96" i="3"/>
  <c r="U131" i="3"/>
  <c r="V131" i="3" s="1"/>
  <c r="U138" i="3"/>
  <c r="V138" i="3" s="1"/>
  <c r="R161" i="3"/>
  <c r="Q161" i="3"/>
  <c r="C9" i="1"/>
  <c r="R25" i="3"/>
  <c r="S25" i="3" s="1"/>
  <c r="Q25" i="3"/>
  <c r="R64" i="3"/>
  <c r="S64" i="3" s="1"/>
  <c r="Q64" i="3"/>
  <c r="R146" i="3"/>
  <c r="S146" i="3" s="1"/>
  <c r="Q146" i="3"/>
  <c r="U370" i="3"/>
  <c r="V370" i="3" s="1"/>
  <c r="R2" i="3"/>
  <c r="S2" i="3" s="1"/>
  <c r="Q2" i="3"/>
  <c r="R9" i="3"/>
  <c r="S9" i="3" s="1"/>
  <c r="Q9" i="3"/>
  <c r="R48" i="3"/>
  <c r="S48" i="3" s="1"/>
  <c r="Q48" i="3"/>
  <c r="S60" i="3"/>
  <c r="S109" i="3"/>
  <c r="U115" i="3"/>
  <c r="V115" i="3" s="1"/>
  <c r="U122" i="3"/>
  <c r="V122" i="3" s="1"/>
  <c r="S132" i="3"/>
  <c r="S139" i="3"/>
  <c r="U151" i="3"/>
  <c r="V151" i="3" s="1"/>
  <c r="U167" i="3"/>
  <c r="V167" i="3" s="1"/>
  <c r="R324" i="3"/>
  <c r="S324" i="3" s="1"/>
  <c r="Q324" i="3"/>
  <c r="R32" i="3"/>
  <c r="S32" i="3" s="1"/>
  <c r="Q32" i="3"/>
  <c r="U99" i="3"/>
  <c r="V99" i="3" s="1"/>
  <c r="R34" i="3"/>
  <c r="S34" i="3" s="1"/>
  <c r="Q34" i="3"/>
  <c r="U218" i="3"/>
  <c r="V218" i="3" s="1"/>
  <c r="C6" i="1"/>
  <c r="R16" i="3"/>
  <c r="S16" i="3" s="1"/>
  <c r="Q16" i="3"/>
  <c r="S28" i="3"/>
  <c r="S77" i="3"/>
  <c r="U83" i="3"/>
  <c r="V83" i="3" s="1"/>
  <c r="U106" i="3"/>
  <c r="V106" i="3" s="1"/>
  <c r="S113" i="3"/>
  <c r="U129" i="3"/>
  <c r="V129" i="3" s="1"/>
  <c r="R152" i="3"/>
  <c r="S152" i="3" s="1"/>
  <c r="Q152" i="3"/>
  <c r="S162" i="3"/>
  <c r="R168" i="3"/>
  <c r="S168" i="3" s="1"/>
  <c r="Q168" i="3"/>
  <c r="U234" i="3"/>
  <c r="V234" i="3" s="1"/>
  <c r="S61" i="3"/>
  <c r="U67" i="3"/>
  <c r="V67" i="3" s="1"/>
  <c r="U90" i="3"/>
  <c r="V90" i="3" s="1"/>
  <c r="S97" i="3"/>
  <c r="S133" i="3"/>
  <c r="U158" i="3"/>
  <c r="V158" i="3" s="1"/>
  <c r="U186" i="3"/>
  <c r="V186" i="3" s="1"/>
  <c r="U197" i="3"/>
  <c r="V197" i="3" s="1"/>
  <c r="R201" i="3"/>
  <c r="S201" i="3" s="1"/>
  <c r="Q201" i="3"/>
  <c r="R235" i="3"/>
  <c r="S235" i="3" s="1"/>
  <c r="Q235" i="3"/>
  <c r="U51" i="3"/>
  <c r="V51" i="3" s="1"/>
  <c r="U74" i="3"/>
  <c r="V74" i="3" s="1"/>
  <c r="R130" i="3"/>
  <c r="S130" i="3" s="1"/>
  <c r="Q130" i="3"/>
  <c r="S143" i="3"/>
  <c r="U149" i="3"/>
  <c r="V149" i="3" s="1"/>
  <c r="R228" i="3"/>
  <c r="S228" i="3" s="1"/>
  <c r="Q228" i="3"/>
  <c r="R41" i="3"/>
  <c r="S41" i="3" s="1"/>
  <c r="Q41" i="3"/>
  <c r="R80" i="3"/>
  <c r="S80" i="3" s="1"/>
  <c r="Q80" i="3"/>
  <c r="R249" i="3"/>
  <c r="Q249" i="3"/>
  <c r="D6" i="1"/>
  <c r="C10" i="1"/>
  <c r="S29" i="3"/>
  <c r="U35" i="3"/>
  <c r="V35" i="3" s="1"/>
  <c r="U58" i="3"/>
  <c r="V58" i="3" s="1"/>
  <c r="S65" i="3"/>
  <c r="S84" i="3"/>
  <c r="S107" i="3"/>
  <c r="U113" i="3"/>
  <c r="V113" i="3" s="1"/>
  <c r="S147" i="3"/>
  <c r="U165" i="3"/>
  <c r="V165" i="3" s="1"/>
  <c r="S321" i="3"/>
  <c r="U250" i="3"/>
  <c r="V250" i="3" s="1"/>
  <c r="U19" i="3"/>
  <c r="V19" i="3" s="1"/>
  <c r="U42" i="3"/>
  <c r="V42" i="3" s="1"/>
  <c r="U97" i="3"/>
  <c r="V97" i="3" s="1"/>
  <c r="R137" i="3"/>
  <c r="S137" i="3" s="1"/>
  <c r="Q137" i="3"/>
  <c r="U309" i="3"/>
  <c r="V309" i="3" s="1"/>
  <c r="U3" i="3"/>
  <c r="U26" i="3"/>
  <c r="V26" i="3" s="1"/>
  <c r="S75" i="3"/>
  <c r="U81" i="3"/>
  <c r="V81" i="3" s="1"/>
  <c r="R114" i="3"/>
  <c r="S114" i="3" s="1"/>
  <c r="Q114" i="3"/>
  <c r="S127" i="3"/>
  <c r="S150" i="3"/>
  <c r="U156" i="3"/>
  <c r="V156" i="3" s="1"/>
  <c r="U172" i="3"/>
  <c r="V172" i="3" s="1"/>
  <c r="U10" i="3"/>
  <c r="V10" i="3" s="1"/>
  <c r="U65" i="3"/>
  <c r="V65" i="3" s="1"/>
  <c r="R98" i="3"/>
  <c r="S98" i="3" s="1"/>
  <c r="Q98" i="3"/>
  <c r="U147" i="3"/>
  <c r="V147" i="3" s="1"/>
  <c r="U343" i="3"/>
  <c r="V343" i="3" s="1"/>
  <c r="S18" i="3"/>
  <c r="R57" i="3"/>
  <c r="S57" i="3" s="1"/>
  <c r="Q57" i="3"/>
  <c r="S125" i="3"/>
  <c r="S161" i="3"/>
  <c r="R331" i="3"/>
  <c r="S331" i="3" s="1"/>
  <c r="Q331" i="3"/>
  <c r="C5" i="1"/>
  <c r="S20" i="3"/>
  <c r="S43" i="3"/>
  <c r="U49" i="3"/>
  <c r="V49" i="3" s="1"/>
  <c r="R82" i="3"/>
  <c r="S82" i="3" s="1"/>
  <c r="Q82" i="3"/>
  <c r="R121" i="3"/>
  <c r="S121" i="3" s="1"/>
  <c r="Q121" i="3"/>
  <c r="R128" i="3"/>
  <c r="S128" i="3" s="1"/>
  <c r="Q128" i="3"/>
  <c r="U163" i="3"/>
  <c r="V163" i="3" s="1"/>
  <c r="R210" i="3"/>
  <c r="S210" i="3" s="1"/>
  <c r="Q210" i="3"/>
  <c r="R265" i="3"/>
  <c r="Q265" i="3"/>
  <c r="S4" i="3"/>
  <c r="U33" i="3"/>
  <c r="V33" i="3" s="1"/>
  <c r="R66" i="3"/>
  <c r="S66" i="3" s="1"/>
  <c r="Q66" i="3"/>
  <c r="R148" i="3"/>
  <c r="S148" i="3" s="1"/>
  <c r="Q148" i="3"/>
  <c r="U261" i="3"/>
  <c r="V261" i="3" s="1"/>
  <c r="S401" i="3"/>
  <c r="R416" i="3"/>
  <c r="S416" i="3" s="1"/>
  <c r="Q416" i="3"/>
  <c r="R89" i="3"/>
  <c r="S89" i="3" s="1"/>
  <c r="Q89" i="3"/>
  <c r="C7" i="1"/>
  <c r="S11" i="3"/>
  <c r="U17" i="3"/>
  <c r="V17" i="3" s="1"/>
  <c r="S37" i="3"/>
  <c r="R50" i="3"/>
  <c r="S50" i="3" s="1"/>
  <c r="Q50" i="3"/>
  <c r="R105" i="3"/>
  <c r="S105" i="3" s="1"/>
  <c r="Q105" i="3"/>
  <c r="U12" i="3"/>
  <c r="V12" i="3" s="1"/>
  <c r="U28" i="3"/>
  <c r="V28" i="3" s="1"/>
  <c r="U44" i="3"/>
  <c r="V44" i="3" s="1"/>
  <c r="U60" i="3"/>
  <c r="V60" i="3" s="1"/>
  <c r="U76" i="3"/>
  <c r="V76" i="3" s="1"/>
  <c r="U92" i="3"/>
  <c r="V92" i="3" s="1"/>
  <c r="U108" i="3"/>
  <c r="V108" i="3" s="1"/>
  <c r="U124" i="3"/>
  <c r="V124" i="3" s="1"/>
  <c r="U140" i="3"/>
  <c r="V140" i="3" s="1"/>
  <c r="R159" i="3"/>
  <c r="S159" i="3" s="1"/>
  <c r="Q159" i="3"/>
  <c r="U178" i="3"/>
  <c r="V178" i="3" s="1"/>
  <c r="R219" i="3"/>
  <c r="S219" i="3" s="1"/>
  <c r="Q219" i="3"/>
  <c r="R225" i="3"/>
  <c r="S225" i="3" s="1"/>
  <c r="Q225" i="3"/>
  <c r="U268" i="3"/>
  <c r="V268" i="3" s="1"/>
  <c r="R281" i="3"/>
  <c r="Q281" i="3"/>
  <c r="S296" i="3"/>
  <c r="S310" i="3"/>
  <c r="S314" i="3"/>
  <c r="U359" i="3"/>
  <c r="V359" i="3" s="1"/>
  <c r="R395" i="3"/>
  <c r="S395" i="3" s="1"/>
  <c r="Q395" i="3"/>
  <c r="U5" i="3"/>
  <c r="V5" i="3" s="1"/>
  <c r="U21" i="3"/>
  <c r="V21" i="3" s="1"/>
  <c r="U37" i="3"/>
  <c r="V37" i="3" s="1"/>
  <c r="U53" i="3"/>
  <c r="V53" i="3" s="1"/>
  <c r="U69" i="3"/>
  <c r="V69" i="3" s="1"/>
  <c r="U85" i="3"/>
  <c r="V85" i="3" s="1"/>
  <c r="U101" i="3"/>
  <c r="V101" i="3" s="1"/>
  <c r="U117" i="3"/>
  <c r="V117" i="3" s="1"/>
  <c r="U133" i="3"/>
  <c r="V133" i="3" s="1"/>
  <c r="S173" i="3"/>
  <c r="U183" i="3"/>
  <c r="V183" i="3" s="1"/>
  <c r="R187" i="3"/>
  <c r="S187" i="3" s="1"/>
  <c r="Q187" i="3"/>
  <c r="U195" i="3"/>
  <c r="V195" i="3" s="1"/>
  <c r="U245" i="3"/>
  <c r="V245" i="3" s="1"/>
  <c r="S249" i="3"/>
  <c r="S253" i="3"/>
  <c r="U277" i="3"/>
  <c r="V277" i="3" s="1"/>
  <c r="U300" i="3"/>
  <c r="V300" i="3" s="1"/>
  <c r="S332" i="3"/>
  <c r="S335" i="3"/>
  <c r="U341" i="3"/>
  <c r="V341" i="3" s="1"/>
  <c r="R360" i="3"/>
  <c r="S360" i="3" s="1"/>
  <c r="Q360" i="3"/>
  <c r="R364" i="3"/>
  <c r="S364" i="3" s="1"/>
  <c r="Q364" i="3"/>
  <c r="S391" i="3"/>
  <c r="U14" i="3"/>
  <c r="V14" i="3" s="1"/>
  <c r="U30" i="3"/>
  <c r="V30" i="3" s="1"/>
  <c r="U46" i="3"/>
  <c r="V46" i="3" s="1"/>
  <c r="U62" i="3"/>
  <c r="V62" i="3" s="1"/>
  <c r="U78" i="3"/>
  <c r="V78" i="3" s="1"/>
  <c r="U94" i="3"/>
  <c r="V94" i="3" s="1"/>
  <c r="U110" i="3"/>
  <c r="V110" i="3" s="1"/>
  <c r="U126" i="3"/>
  <c r="V126" i="3" s="1"/>
  <c r="U142" i="3"/>
  <c r="V142" i="3" s="1"/>
  <c r="S198" i="3"/>
  <c r="S207" i="3"/>
  <c r="U210" i="3"/>
  <c r="V210" i="3" s="1"/>
  <c r="S236" i="3"/>
  <c r="S239" i="3"/>
  <c r="R297" i="3"/>
  <c r="S297" i="3" s="1"/>
  <c r="Q297" i="3"/>
  <c r="U314" i="3"/>
  <c r="V314" i="3" s="1"/>
  <c r="R354" i="3"/>
  <c r="S354" i="3" s="1"/>
  <c r="Q354" i="3"/>
  <c r="Q563" i="3"/>
  <c r="R563" i="3"/>
  <c r="S563" i="3" s="1"/>
  <c r="U7" i="3"/>
  <c r="V7" i="3" s="1"/>
  <c r="U23" i="3"/>
  <c r="V23" i="3" s="1"/>
  <c r="U39" i="3"/>
  <c r="V39" i="3" s="1"/>
  <c r="U55" i="3"/>
  <c r="V55" i="3" s="1"/>
  <c r="U71" i="3"/>
  <c r="V71" i="3" s="1"/>
  <c r="U87" i="3"/>
  <c r="V87" i="3" s="1"/>
  <c r="U103" i="3"/>
  <c r="V103" i="3" s="1"/>
  <c r="U119" i="3"/>
  <c r="V119" i="3" s="1"/>
  <c r="U135" i="3"/>
  <c r="V135" i="3" s="1"/>
  <c r="U144" i="3"/>
  <c r="V144" i="3" s="1"/>
  <c r="S157" i="3"/>
  <c r="S166" i="3"/>
  <c r="Q173" i="3"/>
  <c r="R193" i="3"/>
  <c r="S193" i="3" s="1"/>
  <c r="Q193" i="3"/>
  <c r="U204" i="3"/>
  <c r="V204" i="3" s="1"/>
  <c r="S216" i="3"/>
  <c r="R260" i="3"/>
  <c r="Q260" i="3"/>
  <c r="U284" i="3"/>
  <c r="V284" i="3" s="1"/>
  <c r="R308" i="3"/>
  <c r="S308" i="3" s="1"/>
  <c r="Q308" i="3"/>
  <c r="R315" i="3"/>
  <c r="S315" i="3" s="1"/>
  <c r="Q315" i="3"/>
  <c r="S328" i="3"/>
  <c r="R375" i="3"/>
  <c r="S375" i="3" s="1"/>
  <c r="Q375" i="3"/>
  <c r="U428" i="3"/>
  <c r="V428" i="3" s="1"/>
  <c r="U455" i="3"/>
  <c r="V455" i="3" s="1"/>
  <c r="Q521" i="3"/>
  <c r="R521" i="3"/>
  <c r="U16" i="3"/>
  <c r="V16" i="3" s="1"/>
  <c r="U32" i="3"/>
  <c r="V32" i="3" s="1"/>
  <c r="U48" i="3"/>
  <c r="V48" i="3" s="1"/>
  <c r="U64" i="3"/>
  <c r="V64" i="3" s="1"/>
  <c r="U80" i="3"/>
  <c r="V80" i="3" s="1"/>
  <c r="U96" i="3"/>
  <c r="V96" i="3" s="1"/>
  <c r="U112" i="3"/>
  <c r="V112" i="3" s="1"/>
  <c r="U128" i="3"/>
  <c r="V128" i="3" s="1"/>
  <c r="U146" i="3"/>
  <c r="V146" i="3" s="1"/>
  <c r="U181" i="3"/>
  <c r="V181" i="3" s="1"/>
  <c r="U293" i="3"/>
  <c r="V293" i="3" s="1"/>
  <c r="U332" i="3"/>
  <c r="V332" i="3" s="1"/>
  <c r="Q4" i="3"/>
  <c r="U9" i="3"/>
  <c r="V9" i="3" s="1"/>
  <c r="Q20" i="3"/>
  <c r="U25" i="3"/>
  <c r="Q36" i="3"/>
  <c r="U41" i="3"/>
  <c r="V41" i="3" s="1"/>
  <c r="Q52" i="3"/>
  <c r="U57" i="3"/>
  <c r="V57" i="3" s="1"/>
  <c r="Q68" i="3"/>
  <c r="U73" i="3"/>
  <c r="V73" i="3" s="1"/>
  <c r="Q84" i="3"/>
  <c r="U89" i="3"/>
  <c r="V89" i="3" s="1"/>
  <c r="Q100" i="3"/>
  <c r="U105" i="3"/>
  <c r="V105" i="3" s="1"/>
  <c r="Q116" i="3"/>
  <c r="U121" i="3"/>
  <c r="V121" i="3" s="1"/>
  <c r="Q132" i="3"/>
  <c r="U137" i="3"/>
  <c r="V137" i="3" s="1"/>
  <c r="Q155" i="3"/>
  <c r="Q157" i="3"/>
  <c r="Q162" i="3"/>
  <c r="Q164" i="3"/>
  <c r="Q166" i="3"/>
  <c r="Q171" i="3"/>
  <c r="S202" i="3"/>
  <c r="U213" i="3"/>
  <c r="V213" i="3" s="1"/>
  <c r="U236" i="3"/>
  <c r="V236" i="3" s="1"/>
  <c r="U266" i="3"/>
  <c r="V266" i="3" s="1"/>
  <c r="R329" i="3"/>
  <c r="S329" i="3" s="1"/>
  <c r="Q329" i="3"/>
  <c r="U2" i="3"/>
  <c r="Q13" i="3"/>
  <c r="U18" i="3"/>
  <c r="V18" i="3" s="1"/>
  <c r="Q29" i="3"/>
  <c r="U34" i="3"/>
  <c r="V34" i="3" s="1"/>
  <c r="Q45" i="3"/>
  <c r="U50" i="3"/>
  <c r="V50" i="3" s="1"/>
  <c r="Q61" i="3"/>
  <c r="U66" i="3"/>
  <c r="V66" i="3" s="1"/>
  <c r="Q77" i="3"/>
  <c r="U82" i="3"/>
  <c r="V82" i="3" s="1"/>
  <c r="Q93" i="3"/>
  <c r="U98" i="3"/>
  <c r="V98" i="3" s="1"/>
  <c r="Q109" i="3"/>
  <c r="U114" i="3"/>
  <c r="V114" i="3" s="1"/>
  <c r="Q125" i="3"/>
  <c r="U130" i="3"/>
  <c r="V130" i="3" s="1"/>
  <c r="Q141" i="3"/>
  <c r="U148" i="3"/>
  <c r="V148" i="3" s="1"/>
  <c r="U179" i="3"/>
  <c r="V179" i="3" s="1"/>
  <c r="R182" i="3"/>
  <c r="S182" i="3" s="1"/>
  <c r="Q182" i="3"/>
  <c r="R196" i="3"/>
  <c r="S196" i="3" s="1"/>
  <c r="S205" i="3"/>
  <c r="R233" i="3"/>
  <c r="S233" i="3" s="1"/>
  <c r="Q233" i="3"/>
  <c r="R267" i="3"/>
  <c r="Q267" i="3"/>
  <c r="R276" i="3"/>
  <c r="Q276" i="3"/>
  <c r="U1215" i="3"/>
  <c r="V1215" i="3" s="1"/>
  <c r="U1199" i="3"/>
  <c r="V1199" i="3" s="1"/>
  <c r="U1183" i="3"/>
  <c r="V1183" i="3" s="1"/>
  <c r="U1206" i="3"/>
  <c r="V1206" i="3" s="1"/>
  <c r="U1190" i="3"/>
  <c r="V1190" i="3" s="1"/>
  <c r="U1174" i="3"/>
  <c r="V1174" i="3" s="1"/>
  <c r="U1158" i="3"/>
  <c r="V1158" i="3" s="1"/>
  <c r="U1142" i="3"/>
  <c r="V1142" i="3" s="1"/>
  <c r="U1126" i="3"/>
  <c r="V1126" i="3" s="1"/>
  <c r="U1110" i="3"/>
  <c r="V1110" i="3" s="1"/>
  <c r="U1094" i="3"/>
  <c r="V1094" i="3" s="1"/>
  <c r="U1213" i="3"/>
  <c r="V1213" i="3" s="1"/>
  <c r="U1197" i="3"/>
  <c r="V1197" i="3" s="1"/>
  <c r="U1181" i="3"/>
  <c r="V1181" i="3" s="1"/>
  <c r="U1165" i="3"/>
  <c r="V1165" i="3" s="1"/>
  <c r="U1149" i="3"/>
  <c r="V1149" i="3" s="1"/>
  <c r="U1133" i="3"/>
  <c r="V1133" i="3" s="1"/>
  <c r="U1117" i="3"/>
  <c r="V1117" i="3" s="1"/>
  <c r="U1101" i="3"/>
  <c r="V1101" i="3" s="1"/>
  <c r="U1085" i="3"/>
  <c r="V1085" i="3" s="1"/>
  <c r="U1069" i="3"/>
  <c r="V1069" i="3" s="1"/>
  <c r="U1053" i="3"/>
  <c r="V1053" i="3" s="1"/>
  <c r="U1037" i="3"/>
  <c r="V1037" i="3" s="1"/>
  <c r="U1021" i="3"/>
  <c r="V1021" i="3" s="1"/>
  <c r="U1005" i="3"/>
  <c r="V1005" i="3" s="1"/>
  <c r="U1204" i="3"/>
  <c r="V1204" i="3" s="1"/>
  <c r="U1188" i="3"/>
  <c r="V1188" i="3" s="1"/>
  <c r="U1172" i="3"/>
  <c r="V1172" i="3" s="1"/>
  <c r="U1156" i="3"/>
  <c r="V1156" i="3" s="1"/>
  <c r="U1140" i="3"/>
  <c r="V1140" i="3" s="1"/>
  <c r="U1124" i="3"/>
  <c r="V1124" i="3" s="1"/>
  <c r="U1108" i="3"/>
  <c r="V1108" i="3" s="1"/>
  <c r="U1092" i="3"/>
  <c r="V1092" i="3" s="1"/>
  <c r="U1076" i="3"/>
  <c r="V1076" i="3" s="1"/>
  <c r="U1060" i="3"/>
  <c r="V1060" i="3" s="1"/>
  <c r="U1044" i="3"/>
  <c r="V1044" i="3" s="1"/>
  <c r="U1028" i="3"/>
  <c r="V1028" i="3" s="1"/>
  <c r="U1012" i="3"/>
  <c r="V1012" i="3" s="1"/>
  <c r="U1211" i="3"/>
  <c r="V1211" i="3" s="1"/>
  <c r="U1195" i="3"/>
  <c r="V1195" i="3" s="1"/>
  <c r="U1179" i="3"/>
  <c r="V1179" i="3" s="1"/>
  <c r="U1163" i="3"/>
  <c r="V1163" i="3" s="1"/>
  <c r="U1147" i="3"/>
  <c r="V1147" i="3" s="1"/>
  <c r="U1131" i="3"/>
  <c r="V1131" i="3" s="1"/>
  <c r="U1115" i="3"/>
  <c r="V1115" i="3" s="1"/>
  <c r="U1099" i="3"/>
  <c r="V1099" i="3" s="1"/>
  <c r="U1083" i="3"/>
  <c r="V1083" i="3" s="1"/>
  <c r="U1218" i="3"/>
  <c r="V1218" i="3" s="1"/>
  <c r="U1209" i="3"/>
  <c r="V1209" i="3" s="1"/>
  <c r="U1193" i="3"/>
  <c r="V1193" i="3" s="1"/>
  <c r="U1177" i="3"/>
  <c r="V1177" i="3" s="1"/>
  <c r="U1161" i="3"/>
  <c r="V1161" i="3" s="1"/>
  <c r="U1145" i="3"/>
  <c r="V1145" i="3" s="1"/>
  <c r="U1129" i="3"/>
  <c r="V1129" i="3" s="1"/>
  <c r="U1216" i="3"/>
  <c r="V1216" i="3" s="1"/>
  <c r="U1200" i="3"/>
  <c r="V1200" i="3" s="1"/>
  <c r="U1184" i="3"/>
  <c r="V1184" i="3" s="1"/>
  <c r="U1168" i="3"/>
  <c r="V1168" i="3" s="1"/>
  <c r="U1152" i="3"/>
  <c r="V1152" i="3" s="1"/>
  <c r="U1136" i="3"/>
  <c r="V1136" i="3" s="1"/>
  <c r="U1207" i="3"/>
  <c r="V1207" i="3" s="1"/>
  <c r="U1191" i="3"/>
  <c r="V1191" i="3" s="1"/>
  <c r="U1175" i="3"/>
  <c r="V1175" i="3" s="1"/>
  <c r="U1159" i="3"/>
  <c r="V1159" i="3" s="1"/>
  <c r="U1214" i="3"/>
  <c r="V1214" i="3" s="1"/>
  <c r="U1198" i="3"/>
  <c r="V1198" i="3" s="1"/>
  <c r="U1182" i="3"/>
  <c r="V1182" i="3" s="1"/>
  <c r="U1166" i="3"/>
  <c r="V1166" i="3" s="1"/>
  <c r="U1150" i="3"/>
  <c r="V1150" i="3" s="1"/>
  <c r="U1205" i="3"/>
  <c r="V1205" i="3" s="1"/>
  <c r="U1189" i="3"/>
  <c r="V1189" i="3" s="1"/>
  <c r="U1173" i="3"/>
  <c r="V1173" i="3" s="1"/>
  <c r="U1157" i="3"/>
  <c r="V1157" i="3" s="1"/>
  <c r="U1141" i="3"/>
  <c r="V1141" i="3" s="1"/>
  <c r="U1125" i="3"/>
  <c r="V1125" i="3" s="1"/>
  <c r="U1109" i="3"/>
  <c r="V1109" i="3" s="1"/>
  <c r="U1093" i="3"/>
  <c r="V1093" i="3" s="1"/>
  <c r="U1077" i="3"/>
  <c r="V1077" i="3" s="1"/>
  <c r="U1061" i="3"/>
  <c r="V1061" i="3" s="1"/>
  <c r="U1045" i="3"/>
  <c r="V1045" i="3" s="1"/>
  <c r="U1029" i="3"/>
  <c r="V1029" i="3" s="1"/>
  <c r="U1013" i="3"/>
  <c r="V1013" i="3" s="1"/>
  <c r="U1212" i="3"/>
  <c r="V1212" i="3" s="1"/>
  <c r="U1196" i="3"/>
  <c r="V1196" i="3" s="1"/>
  <c r="U1203" i="3"/>
  <c r="V1203" i="3" s="1"/>
  <c r="U1187" i="3"/>
  <c r="V1187" i="3" s="1"/>
  <c r="U1171" i="3"/>
  <c r="V1171" i="3" s="1"/>
  <c r="U1155" i="3"/>
  <c r="V1155" i="3" s="1"/>
  <c r="U1139" i="3"/>
  <c r="V1139" i="3" s="1"/>
  <c r="U1123" i="3"/>
  <c r="V1123" i="3" s="1"/>
  <c r="U1107" i="3"/>
  <c r="V1107" i="3" s="1"/>
  <c r="U1091" i="3"/>
  <c r="V1091" i="3" s="1"/>
  <c r="U1075" i="3"/>
  <c r="V1075" i="3" s="1"/>
  <c r="U1210" i="3"/>
  <c r="V1210" i="3" s="1"/>
  <c r="U1194" i="3"/>
  <c r="V1194" i="3" s="1"/>
  <c r="U1178" i="3"/>
  <c r="V1178" i="3" s="1"/>
  <c r="U1162" i="3"/>
  <c r="V1162" i="3" s="1"/>
  <c r="U1146" i="3"/>
  <c r="V1146" i="3" s="1"/>
  <c r="U1130" i="3"/>
  <c r="V1130" i="3" s="1"/>
  <c r="U1114" i="3"/>
  <c r="V1114" i="3" s="1"/>
  <c r="U1098" i="3"/>
  <c r="V1098" i="3" s="1"/>
  <c r="U1082" i="3"/>
  <c r="V1082" i="3" s="1"/>
  <c r="U1066" i="3"/>
  <c r="V1066" i="3" s="1"/>
  <c r="U1050" i="3"/>
  <c r="V1050" i="3" s="1"/>
  <c r="U1034" i="3"/>
  <c r="V1034" i="3" s="1"/>
  <c r="U1018" i="3"/>
  <c r="V1018" i="3" s="1"/>
  <c r="U1217" i="3"/>
  <c r="V1217" i="3" s="1"/>
  <c r="U1201" i="3"/>
  <c r="V1201" i="3" s="1"/>
  <c r="U1185" i="3"/>
  <c r="V1185" i="3" s="1"/>
  <c r="U1169" i="3"/>
  <c r="V1169" i="3" s="1"/>
  <c r="U1153" i="3"/>
  <c r="V1153" i="3" s="1"/>
  <c r="U1137" i="3"/>
  <c r="V1137" i="3" s="1"/>
  <c r="U1121" i="3"/>
  <c r="V1121" i="3" s="1"/>
  <c r="U1105" i="3"/>
  <c r="V1105" i="3" s="1"/>
  <c r="U1089" i="3"/>
  <c r="V1089" i="3" s="1"/>
  <c r="U1073" i="3"/>
  <c r="V1073" i="3" s="1"/>
  <c r="U1208" i="3"/>
  <c r="V1208" i="3" s="1"/>
  <c r="U1192" i="3"/>
  <c r="V1192" i="3" s="1"/>
  <c r="U1176" i="3"/>
  <c r="V1176" i="3" s="1"/>
  <c r="U1160" i="3"/>
  <c r="V1160" i="3" s="1"/>
  <c r="U1144" i="3"/>
  <c r="V1144" i="3" s="1"/>
  <c r="U1128" i="3"/>
  <c r="V1128" i="3" s="1"/>
  <c r="U1180" i="3"/>
  <c r="V1180" i="3" s="1"/>
  <c r="U1164" i="3"/>
  <c r="V1164" i="3" s="1"/>
  <c r="U1074" i="3"/>
  <c r="V1074" i="3" s="1"/>
  <c r="U1000" i="3"/>
  <c r="V1000" i="3" s="1"/>
  <c r="U1102" i="3"/>
  <c r="V1102" i="3" s="1"/>
  <c r="U1079" i="3"/>
  <c r="V1079" i="3" s="1"/>
  <c r="U1067" i="3"/>
  <c r="V1067" i="3" s="1"/>
  <c r="U1065" i="3"/>
  <c r="V1065" i="3" s="1"/>
  <c r="U1046" i="3"/>
  <c r="V1046" i="3" s="1"/>
  <c r="U1035" i="3"/>
  <c r="V1035" i="3" s="1"/>
  <c r="U1033" i="3"/>
  <c r="V1033" i="3" s="1"/>
  <c r="U1014" i="3"/>
  <c r="V1014" i="3" s="1"/>
  <c r="U991" i="3"/>
  <c r="V991" i="3" s="1"/>
  <c r="U1170" i="3"/>
  <c r="V1170" i="3" s="1"/>
  <c r="U1148" i="3"/>
  <c r="V1148" i="3" s="1"/>
  <c r="U1122" i="3"/>
  <c r="V1122" i="3" s="1"/>
  <c r="U1112" i="3"/>
  <c r="V1112" i="3" s="1"/>
  <c r="U1081" i="3"/>
  <c r="V1081" i="3" s="1"/>
  <c r="U1063" i="3"/>
  <c r="V1063" i="3" s="1"/>
  <c r="U1167" i="3"/>
  <c r="V1167" i="3" s="1"/>
  <c r="U1104" i="3"/>
  <c r="V1104" i="3" s="1"/>
  <c r="U1186" i="3"/>
  <c r="V1186" i="3" s="1"/>
  <c r="U1154" i="3"/>
  <c r="V1154" i="3" s="1"/>
  <c r="U1151" i="3"/>
  <c r="V1151" i="3" s="1"/>
  <c r="U1054" i="3"/>
  <c r="V1054" i="3" s="1"/>
  <c r="U1022" i="3"/>
  <c r="V1022" i="3" s="1"/>
  <c r="U996" i="3"/>
  <c r="V996" i="3" s="1"/>
  <c r="U980" i="3"/>
  <c r="V980" i="3" s="1"/>
  <c r="U1127" i="3"/>
  <c r="V1127" i="3" s="1"/>
  <c r="U1086" i="3"/>
  <c r="V1086" i="3" s="1"/>
  <c r="U1056" i="3"/>
  <c r="V1056" i="3" s="1"/>
  <c r="U1041" i="3"/>
  <c r="V1041" i="3" s="1"/>
  <c r="U1039" i="3"/>
  <c r="V1039" i="3" s="1"/>
  <c r="U1024" i="3"/>
  <c r="V1024" i="3" s="1"/>
  <c r="U1009" i="3"/>
  <c r="V1009" i="3" s="1"/>
  <c r="U1003" i="3"/>
  <c r="V1003" i="3" s="1"/>
  <c r="U987" i="3"/>
  <c r="V987" i="3" s="1"/>
  <c r="U971" i="3"/>
  <c r="V971" i="3" s="1"/>
  <c r="U955" i="3"/>
  <c r="V955" i="3" s="1"/>
  <c r="U939" i="3"/>
  <c r="V939" i="3" s="1"/>
  <c r="U923" i="3"/>
  <c r="V923" i="3" s="1"/>
  <c r="U907" i="3"/>
  <c r="V907" i="3" s="1"/>
  <c r="U1106" i="3"/>
  <c r="V1106" i="3" s="1"/>
  <c r="U1096" i="3"/>
  <c r="V1096" i="3" s="1"/>
  <c r="U1071" i="3"/>
  <c r="V1071" i="3" s="1"/>
  <c r="U1058" i="3"/>
  <c r="V1058" i="3" s="1"/>
  <c r="U1043" i="3"/>
  <c r="V1043" i="3" s="1"/>
  <c r="U1026" i="3"/>
  <c r="V1026" i="3" s="1"/>
  <c r="U1011" i="3"/>
  <c r="V1011" i="3" s="1"/>
  <c r="U1007" i="3"/>
  <c r="V1007" i="3" s="1"/>
  <c r="U994" i="3"/>
  <c r="V994" i="3" s="1"/>
  <c r="U978" i="3"/>
  <c r="V978" i="3" s="1"/>
  <c r="U962" i="3"/>
  <c r="V962" i="3" s="1"/>
  <c r="U946" i="3"/>
  <c r="V946" i="3" s="1"/>
  <c r="U930" i="3"/>
  <c r="V930" i="3" s="1"/>
  <c r="U914" i="3"/>
  <c r="V914" i="3" s="1"/>
  <c r="U898" i="3"/>
  <c r="V898" i="3" s="1"/>
  <c r="U882" i="3"/>
  <c r="V882" i="3" s="1"/>
  <c r="U1138" i="3"/>
  <c r="V1138" i="3" s="1"/>
  <c r="U1135" i="3"/>
  <c r="V1135" i="3" s="1"/>
  <c r="U1132" i="3"/>
  <c r="V1132" i="3" s="1"/>
  <c r="U1119" i="3"/>
  <c r="V1119" i="3" s="1"/>
  <c r="U1116" i="3"/>
  <c r="V1116" i="3" s="1"/>
  <c r="U1088" i="3"/>
  <c r="V1088" i="3" s="1"/>
  <c r="U1001" i="3"/>
  <c r="V1001" i="3" s="1"/>
  <c r="U1202" i="3"/>
  <c r="V1202" i="3" s="1"/>
  <c r="U1111" i="3"/>
  <c r="V1111" i="3" s="1"/>
  <c r="U1078" i="3"/>
  <c r="V1078" i="3" s="1"/>
  <c r="U992" i="3"/>
  <c r="V992" i="3" s="1"/>
  <c r="U1062" i="3"/>
  <c r="V1062" i="3" s="1"/>
  <c r="U1051" i="3"/>
  <c r="V1051" i="3" s="1"/>
  <c r="U1049" i="3"/>
  <c r="V1049" i="3" s="1"/>
  <c r="U1030" i="3"/>
  <c r="V1030" i="3" s="1"/>
  <c r="U1019" i="3"/>
  <c r="V1019" i="3" s="1"/>
  <c r="U1017" i="3"/>
  <c r="V1017" i="3" s="1"/>
  <c r="U999" i="3"/>
  <c r="V999" i="3" s="1"/>
  <c r="U983" i="3"/>
  <c r="V983" i="3" s="1"/>
  <c r="U1113" i="3"/>
  <c r="V1113" i="3" s="1"/>
  <c r="U1090" i="3"/>
  <c r="V1090" i="3" s="1"/>
  <c r="U1080" i="3"/>
  <c r="V1080" i="3" s="1"/>
  <c r="U1068" i="3"/>
  <c r="V1068" i="3" s="1"/>
  <c r="U1064" i="3"/>
  <c r="V1064" i="3" s="1"/>
  <c r="U1047" i="3"/>
  <c r="V1047" i="3" s="1"/>
  <c r="U1036" i="3"/>
  <c r="V1036" i="3" s="1"/>
  <c r="U1032" i="3"/>
  <c r="V1032" i="3" s="1"/>
  <c r="U1103" i="3"/>
  <c r="V1103" i="3" s="1"/>
  <c r="U1100" i="3"/>
  <c r="V1100" i="3" s="1"/>
  <c r="U1095" i="3"/>
  <c r="V1095" i="3" s="1"/>
  <c r="U1038" i="3"/>
  <c r="V1038" i="3" s="1"/>
  <c r="U1143" i="3"/>
  <c r="V1143" i="3" s="1"/>
  <c r="U1134" i="3"/>
  <c r="V1134" i="3" s="1"/>
  <c r="U1118" i="3"/>
  <c r="V1118" i="3" s="1"/>
  <c r="U1070" i="3"/>
  <c r="V1070" i="3" s="1"/>
  <c r="U1057" i="3"/>
  <c r="V1057" i="3" s="1"/>
  <c r="U1055" i="3"/>
  <c r="V1055" i="3" s="1"/>
  <c r="U1040" i="3"/>
  <c r="V1040" i="3" s="1"/>
  <c r="U1025" i="3"/>
  <c r="V1025" i="3" s="1"/>
  <c r="U1023" i="3"/>
  <c r="V1023" i="3" s="1"/>
  <c r="U1004" i="3"/>
  <c r="V1004" i="3" s="1"/>
  <c r="U995" i="3"/>
  <c r="V995" i="3" s="1"/>
  <c r="U979" i="3"/>
  <c r="V979" i="3" s="1"/>
  <c r="U963" i="3"/>
  <c r="V963" i="3" s="1"/>
  <c r="U947" i="3"/>
  <c r="V947" i="3" s="1"/>
  <c r="U931" i="3"/>
  <c r="V931" i="3" s="1"/>
  <c r="U915" i="3"/>
  <c r="V915" i="3" s="1"/>
  <c r="U899" i="3"/>
  <c r="V899" i="3" s="1"/>
  <c r="U883" i="3"/>
  <c r="V883" i="3" s="1"/>
  <c r="U867" i="3"/>
  <c r="V867" i="3" s="1"/>
  <c r="U1087" i="3"/>
  <c r="V1087" i="3" s="1"/>
  <c r="U951" i="3"/>
  <c r="V951" i="3" s="1"/>
  <c r="U943" i="3"/>
  <c r="V943" i="3" s="1"/>
  <c r="U941" i="3"/>
  <c r="V941" i="3" s="1"/>
  <c r="U873" i="3"/>
  <c r="V873" i="3" s="1"/>
  <c r="U862" i="3"/>
  <c r="V862" i="3" s="1"/>
  <c r="U989" i="3"/>
  <c r="V989" i="3" s="1"/>
  <c r="U984" i="3"/>
  <c r="V984" i="3" s="1"/>
  <c r="U969" i="3"/>
  <c r="V969" i="3" s="1"/>
  <c r="U961" i="3"/>
  <c r="V961" i="3" s="1"/>
  <c r="U949" i="3"/>
  <c r="V949" i="3" s="1"/>
  <c r="U906" i="3"/>
  <c r="V906" i="3" s="1"/>
  <c r="U890" i="3"/>
  <c r="V890" i="3" s="1"/>
  <c r="U998" i="3"/>
  <c r="V998" i="3" s="1"/>
  <c r="U986" i="3"/>
  <c r="V986" i="3" s="1"/>
  <c r="U967" i="3"/>
  <c r="V967" i="3" s="1"/>
  <c r="U959" i="3"/>
  <c r="V959" i="3" s="1"/>
  <c r="U957" i="3"/>
  <c r="V957" i="3" s="1"/>
  <c r="U1015" i="3"/>
  <c r="V1015" i="3" s="1"/>
  <c r="U977" i="3"/>
  <c r="V977" i="3" s="1"/>
  <c r="U965" i="3"/>
  <c r="V965" i="3" s="1"/>
  <c r="U922" i="3"/>
  <c r="V922" i="3" s="1"/>
  <c r="U908" i="3"/>
  <c r="V908" i="3" s="1"/>
  <c r="U902" i="3"/>
  <c r="V902" i="3" s="1"/>
  <c r="U900" i="3"/>
  <c r="V900" i="3" s="1"/>
  <c r="U1027" i="3"/>
  <c r="V1027" i="3" s="1"/>
  <c r="U1006" i="3"/>
  <c r="V1006" i="3" s="1"/>
  <c r="U975" i="3"/>
  <c r="V975" i="3" s="1"/>
  <c r="U973" i="3"/>
  <c r="V973" i="3" s="1"/>
  <c r="U920" i="3"/>
  <c r="V920" i="3" s="1"/>
  <c r="U912" i="3"/>
  <c r="V912" i="3" s="1"/>
  <c r="U910" i="3"/>
  <c r="V910" i="3" s="1"/>
  <c r="U886" i="3"/>
  <c r="V886" i="3" s="1"/>
  <c r="U869" i="3"/>
  <c r="V869" i="3" s="1"/>
  <c r="U858" i="3"/>
  <c r="V858" i="3" s="1"/>
  <c r="U1072" i="3"/>
  <c r="V1072" i="3" s="1"/>
  <c r="U1059" i="3"/>
  <c r="V1059" i="3" s="1"/>
  <c r="U1020" i="3"/>
  <c r="V1020" i="3" s="1"/>
  <c r="U993" i="3"/>
  <c r="V993" i="3" s="1"/>
  <c r="U938" i="3"/>
  <c r="V938" i="3" s="1"/>
  <c r="U924" i="3"/>
  <c r="V924" i="3" s="1"/>
  <c r="U918" i="3"/>
  <c r="V918" i="3" s="1"/>
  <c r="U916" i="3"/>
  <c r="V916" i="3" s="1"/>
  <c r="U884" i="3"/>
  <c r="V884" i="3" s="1"/>
  <c r="U849" i="3"/>
  <c r="V849" i="3" s="1"/>
  <c r="U833" i="3"/>
  <c r="V833" i="3" s="1"/>
  <c r="U817" i="3"/>
  <c r="V817" i="3" s="1"/>
  <c r="U801" i="3"/>
  <c r="V801" i="3" s="1"/>
  <c r="U785" i="3"/>
  <c r="V785" i="3" s="1"/>
  <c r="U769" i="3"/>
  <c r="V769" i="3" s="1"/>
  <c r="U1052" i="3"/>
  <c r="V1052" i="3" s="1"/>
  <c r="U981" i="3"/>
  <c r="V981" i="3" s="1"/>
  <c r="U936" i="3"/>
  <c r="V936" i="3" s="1"/>
  <c r="U928" i="3"/>
  <c r="V928" i="3" s="1"/>
  <c r="U926" i="3"/>
  <c r="V926" i="3" s="1"/>
  <c r="U880" i="3"/>
  <c r="V880" i="3" s="1"/>
  <c r="U878" i="3"/>
  <c r="V878" i="3" s="1"/>
  <c r="U865" i="3"/>
  <c r="V865" i="3" s="1"/>
  <c r="U856" i="3"/>
  <c r="V856" i="3" s="1"/>
  <c r="U840" i="3"/>
  <c r="V840" i="3" s="1"/>
  <c r="U824" i="3"/>
  <c r="V824" i="3" s="1"/>
  <c r="U808" i="3"/>
  <c r="V808" i="3" s="1"/>
  <c r="U792" i="3"/>
  <c r="V792" i="3" s="1"/>
  <c r="U776" i="3"/>
  <c r="V776" i="3" s="1"/>
  <c r="U988" i="3"/>
  <c r="V988" i="3" s="1"/>
  <c r="U954" i="3"/>
  <c r="V954" i="3" s="1"/>
  <c r="U940" i="3"/>
  <c r="V940" i="3" s="1"/>
  <c r="U934" i="3"/>
  <c r="V934" i="3" s="1"/>
  <c r="U932" i="3"/>
  <c r="V932" i="3" s="1"/>
  <c r="U1002" i="3"/>
  <c r="V1002" i="3" s="1"/>
  <c r="U952" i="3"/>
  <c r="V952" i="3" s="1"/>
  <c r="U944" i="3"/>
  <c r="V944" i="3" s="1"/>
  <c r="U942" i="3"/>
  <c r="V942" i="3" s="1"/>
  <c r="U1008" i="3"/>
  <c r="V1008" i="3" s="1"/>
  <c r="U997" i="3"/>
  <c r="V997" i="3" s="1"/>
  <c r="U990" i="3"/>
  <c r="V990" i="3" s="1"/>
  <c r="U970" i="3"/>
  <c r="V970" i="3" s="1"/>
  <c r="U956" i="3"/>
  <c r="V956" i="3" s="1"/>
  <c r="U950" i="3"/>
  <c r="V950" i="3" s="1"/>
  <c r="U948" i="3"/>
  <c r="V948" i="3" s="1"/>
  <c r="U905" i="3"/>
  <c r="V905" i="3" s="1"/>
  <c r="U897" i="3"/>
  <c r="V897" i="3" s="1"/>
  <c r="U889" i="3"/>
  <c r="V889" i="3" s="1"/>
  <c r="U1042" i="3"/>
  <c r="V1042" i="3" s="1"/>
  <c r="U985" i="3"/>
  <c r="V985" i="3" s="1"/>
  <c r="U968" i="3"/>
  <c r="V968" i="3" s="1"/>
  <c r="U960" i="3"/>
  <c r="V960" i="3" s="1"/>
  <c r="U958" i="3"/>
  <c r="V958" i="3" s="1"/>
  <c r="U903" i="3"/>
  <c r="V903" i="3" s="1"/>
  <c r="U895" i="3"/>
  <c r="V895" i="3" s="1"/>
  <c r="U893" i="3"/>
  <c r="V893" i="3" s="1"/>
  <c r="U891" i="3"/>
  <c r="V891" i="3" s="1"/>
  <c r="U1084" i="3"/>
  <c r="V1084" i="3" s="1"/>
  <c r="U972" i="3"/>
  <c r="V972" i="3" s="1"/>
  <c r="U966" i="3"/>
  <c r="V966" i="3" s="1"/>
  <c r="U964" i="3"/>
  <c r="V964" i="3" s="1"/>
  <c r="U921" i="3"/>
  <c r="V921" i="3" s="1"/>
  <c r="U913" i="3"/>
  <c r="V913" i="3" s="1"/>
  <c r="U901" i="3"/>
  <c r="V901" i="3" s="1"/>
  <c r="U887" i="3"/>
  <c r="V887" i="3" s="1"/>
  <c r="U1048" i="3"/>
  <c r="V1048" i="3" s="1"/>
  <c r="U976" i="3"/>
  <c r="V976" i="3" s="1"/>
  <c r="U974" i="3"/>
  <c r="V974" i="3" s="1"/>
  <c r="U919" i="3"/>
  <c r="V919" i="3" s="1"/>
  <c r="U1097" i="3"/>
  <c r="V1097" i="3" s="1"/>
  <c r="U1010" i="3"/>
  <c r="V1010" i="3" s="1"/>
  <c r="U937" i="3"/>
  <c r="V937" i="3" s="1"/>
  <c r="U929" i="3"/>
  <c r="V929" i="3" s="1"/>
  <c r="U917" i="3"/>
  <c r="V917" i="3" s="1"/>
  <c r="U885" i="3"/>
  <c r="V885" i="3" s="1"/>
  <c r="U881" i="3"/>
  <c r="V881" i="3" s="1"/>
  <c r="U866" i="3"/>
  <c r="V866" i="3" s="1"/>
  <c r="U857" i="3"/>
  <c r="V857" i="3" s="1"/>
  <c r="U841" i="3"/>
  <c r="V841" i="3" s="1"/>
  <c r="U825" i="3"/>
  <c r="V825" i="3" s="1"/>
  <c r="U809" i="3"/>
  <c r="V809" i="3" s="1"/>
  <c r="U793" i="3"/>
  <c r="V793" i="3" s="1"/>
  <c r="U777" i="3"/>
  <c r="V777" i="3" s="1"/>
  <c r="U829" i="3"/>
  <c r="V829" i="3" s="1"/>
  <c r="U821" i="3"/>
  <c r="V821" i="3" s="1"/>
  <c r="U819" i="3"/>
  <c r="V819" i="3" s="1"/>
  <c r="U766" i="3"/>
  <c r="V766" i="3" s="1"/>
  <c r="U757" i="3"/>
  <c r="V757" i="3" s="1"/>
  <c r="U741" i="3"/>
  <c r="V741" i="3" s="1"/>
  <c r="U725" i="3"/>
  <c r="V725" i="3" s="1"/>
  <c r="U709" i="3"/>
  <c r="V709" i="3" s="1"/>
  <c r="U693" i="3"/>
  <c r="V693" i="3" s="1"/>
  <c r="U677" i="3"/>
  <c r="V677" i="3" s="1"/>
  <c r="U661" i="3"/>
  <c r="V661" i="3" s="1"/>
  <c r="U645" i="3"/>
  <c r="V645" i="3" s="1"/>
  <c r="U629" i="3"/>
  <c r="V629" i="3" s="1"/>
  <c r="U911" i="3"/>
  <c r="V911" i="3" s="1"/>
  <c r="U847" i="3"/>
  <c r="V847" i="3" s="1"/>
  <c r="U839" i="3"/>
  <c r="V839" i="3" s="1"/>
  <c r="U827" i="3"/>
  <c r="V827" i="3" s="1"/>
  <c r="U945" i="3"/>
  <c r="V945" i="3" s="1"/>
  <c r="U933" i="3"/>
  <c r="V933" i="3" s="1"/>
  <c r="U845" i="3"/>
  <c r="V845" i="3" s="1"/>
  <c r="U837" i="3"/>
  <c r="V837" i="3" s="1"/>
  <c r="U835" i="3"/>
  <c r="V835" i="3" s="1"/>
  <c r="U782" i="3"/>
  <c r="V782" i="3" s="1"/>
  <c r="U774" i="3"/>
  <c r="V774" i="3" s="1"/>
  <c r="U772" i="3"/>
  <c r="V772" i="3" s="1"/>
  <c r="U755" i="3"/>
  <c r="V755" i="3" s="1"/>
  <c r="U927" i="3"/>
  <c r="V927" i="3" s="1"/>
  <c r="U888" i="3"/>
  <c r="V888" i="3" s="1"/>
  <c r="U860" i="3"/>
  <c r="V860" i="3" s="1"/>
  <c r="U843" i="3"/>
  <c r="V843" i="3" s="1"/>
  <c r="U800" i="3"/>
  <c r="V800" i="3" s="1"/>
  <c r="U786" i="3"/>
  <c r="V786" i="3" s="1"/>
  <c r="U780" i="3"/>
  <c r="V780" i="3" s="1"/>
  <c r="U877" i="3"/>
  <c r="V877" i="3" s="1"/>
  <c r="U875" i="3"/>
  <c r="V875" i="3" s="1"/>
  <c r="U864" i="3"/>
  <c r="V864" i="3" s="1"/>
  <c r="U853" i="3"/>
  <c r="V853" i="3" s="1"/>
  <c r="U851" i="3"/>
  <c r="V851" i="3" s="1"/>
  <c r="U1016" i="3"/>
  <c r="V1016" i="3" s="1"/>
  <c r="U982" i="3"/>
  <c r="V982" i="3" s="1"/>
  <c r="U935" i="3"/>
  <c r="V935" i="3" s="1"/>
  <c r="U871" i="3"/>
  <c r="V871" i="3" s="1"/>
  <c r="U855" i="3"/>
  <c r="V855" i="3" s="1"/>
  <c r="U816" i="3"/>
  <c r="V816" i="3" s="1"/>
  <c r="U802" i="3"/>
  <c r="V802" i="3" s="1"/>
  <c r="U796" i="3"/>
  <c r="V796" i="3" s="1"/>
  <c r="U794" i="3"/>
  <c r="V794" i="3" s="1"/>
  <c r="U760" i="3"/>
  <c r="V760" i="3" s="1"/>
  <c r="U744" i="3"/>
  <c r="V744" i="3" s="1"/>
  <c r="U728" i="3"/>
  <c r="V728" i="3" s="1"/>
  <c r="U712" i="3"/>
  <c r="V712" i="3" s="1"/>
  <c r="U696" i="3"/>
  <c r="V696" i="3" s="1"/>
  <c r="U680" i="3"/>
  <c r="V680" i="3" s="1"/>
  <c r="U664" i="3"/>
  <c r="V664" i="3" s="1"/>
  <c r="U904" i="3"/>
  <c r="V904" i="3" s="1"/>
  <c r="U894" i="3"/>
  <c r="V894" i="3" s="1"/>
  <c r="U814" i="3"/>
  <c r="V814" i="3" s="1"/>
  <c r="U806" i="3"/>
  <c r="V806" i="3" s="1"/>
  <c r="U804" i="3"/>
  <c r="V804" i="3" s="1"/>
  <c r="U751" i="3"/>
  <c r="V751" i="3" s="1"/>
  <c r="U735" i="3"/>
  <c r="V735" i="3" s="1"/>
  <c r="U719" i="3"/>
  <c r="V719" i="3" s="1"/>
  <c r="U703" i="3"/>
  <c r="V703" i="3" s="1"/>
  <c r="U687" i="3"/>
  <c r="V687" i="3" s="1"/>
  <c r="U832" i="3"/>
  <c r="V832" i="3" s="1"/>
  <c r="U818" i="3"/>
  <c r="V818" i="3" s="1"/>
  <c r="U812" i="3"/>
  <c r="V812" i="3" s="1"/>
  <c r="U810" i="3"/>
  <c r="V810" i="3" s="1"/>
  <c r="U879" i="3"/>
  <c r="V879" i="3" s="1"/>
  <c r="U868" i="3"/>
  <c r="V868" i="3" s="1"/>
  <c r="U830" i="3"/>
  <c r="V830" i="3" s="1"/>
  <c r="U822" i="3"/>
  <c r="V822" i="3" s="1"/>
  <c r="U820" i="3"/>
  <c r="V820" i="3" s="1"/>
  <c r="U848" i="3"/>
  <c r="V848" i="3" s="1"/>
  <c r="U834" i="3"/>
  <c r="V834" i="3" s="1"/>
  <c r="U828" i="3"/>
  <c r="V828" i="3" s="1"/>
  <c r="U826" i="3"/>
  <c r="V826" i="3" s="1"/>
  <c r="U909" i="3"/>
  <c r="V909" i="3" s="1"/>
  <c r="U863" i="3"/>
  <c r="V863" i="3" s="1"/>
  <c r="U861" i="3"/>
  <c r="V861" i="3" s="1"/>
  <c r="U859" i="3"/>
  <c r="V859" i="3" s="1"/>
  <c r="U846" i="3"/>
  <c r="V846" i="3" s="1"/>
  <c r="U838" i="3"/>
  <c r="V838" i="3" s="1"/>
  <c r="U836" i="3"/>
  <c r="V836" i="3" s="1"/>
  <c r="U874" i="3"/>
  <c r="V874" i="3" s="1"/>
  <c r="U850" i="3"/>
  <c r="V850" i="3" s="1"/>
  <c r="U844" i="3"/>
  <c r="V844" i="3" s="1"/>
  <c r="U842" i="3"/>
  <c r="V842" i="3" s="1"/>
  <c r="U876" i="3"/>
  <c r="V876" i="3" s="1"/>
  <c r="U872" i="3"/>
  <c r="V872" i="3" s="1"/>
  <c r="U870" i="3"/>
  <c r="V870" i="3" s="1"/>
  <c r="U1031" i="3"/>
  <c r="V1031" i="3" s="1"/>
  <c r="U925" i="3"/>
  <c r="V925" i="3" s="1"/>
  <c r="U896" i="3"/>
  <c r="V896" i="3" s="1"/>
  <c r="U756" i="3"/>
  <c r="V756" i="3" s="1"/>
  <c r="U754" i="3"/>
  <c r="V754" i="3" s="1"/>
  <c r="U667" i="3"/>
  <c r="V667" i="3" s="1"/>
  <c r="U639" i="3"/>
  <c r="V639" i="3" s="1"/>
  <c r="U615" i="3"/>
  <c r="V615" i="3" s="1"/>
  <c r="U606" i="3"/>
  <c r="V606" i="3" s="1"/>
  <c r="U590" i="3"/>
  <c r="V590" i="3" s="1"/>
  <c r="U574" i="3"/>
  <c r="V574" i="3" s="1"/>
  <c r="U558" i="3"/>
  <c r="V558" i="3" s="1"/>
  <c r="U542" i="3"/>
  <c r="V542" i="3" s="1"/>
  <c r="U526" i="3"/>
  <c r="V526" i="3" s="1"/>
  <c r="U510" i="3"/>
  <c r="V510" i="3" s="1"/>
  <c r="U953" i="3"/>
  <c r="V953" i="3" s="1"/>
  <c r="U813" i="3"/>
  <c r="V813" i="3" s="1"/>
  <c r="U788" i="3"/>
  <c r="V788" i="3" s="1"/>
  <c r="U758" i="3"/>
  <c r="V758" i="3" s="1"/>
  <c r="U733" i="3"/>
  <c r="V733" i="3" s="1"/>
  <c r="U731" i="3"/>
  <c r="V731" i="3" s="1"/>
  <c r="U729" i="3"/>
  <c r="V729" i="3" s="1"/>
  <c r="U727" i="3"/>
  <c r="V727" i="3" s="1"/>
  <c r="U723" i="3"/>
  <c r="V723" i="3" s="1"/>
  <c r="U721" i="3"/>
  <c r="V721" i="3" s="1"/>
  <c r="U805" i="3"/>
  <c r="V805" i="3" s="1"/>
  <c r="U795" i="3"/>
  <c r="V795" i="3" s="1"/>
  <c r="U778" i="3"/>
  <c r="V778" i="3" s="1"/>
  <c r="U663" i="3"/>
  <c r="V663" i="3" s="1"/>
  <c r="U797" i="3"/>
  <c r="V797" i="3" s="1"/>
  <c r="U771" i="3"/>
  <c r="V771" i="3" s="1"/>
  <c r="U762" i="3"/>
  <c r="V762" i="3" s="1"/>
  <c r="U745" i="3"/>
  <c r="V745" i="3" s="1"/>
  <c r="U743" i="3"/>
  <c r="V743" i="3" s="1"/>
  <c r="U739" i="3"/>
  <c r="V739" i="3" s="1"/>
  <c r="U737" i="3"/>
  <c r="V737" i="3" s="1"/>
  <c r="U815" i="3"/>
  <c r="V815" i="3" s="1"/>
  <c r="U807" i="3"/>
  <c r="V807" i="3" s="1"/>
  <c r="U790" i="3"/>
  <c r="V790" i="3" s="1"/>
  <c r="U764" i="3"/>
  <c r="V764" i="3" s="1"/>
  <c r="U747" i="3"/>
  <c r="V747" i="3" s="1"/>
  <c r="U694" i="3"/>
  <c r="V694" i="3" s="1"/>
  <c r="U692" i="3"/>
  <c r="V692" i="3" s="1"/>
  <c r="U688" i="3"/>
  <c r="V688" i="3" s="1"/>
  <c r="U799" i="3"/>
  <c r="V799" i="3" s="1"/>
  <c r="U773" i="3"/>
  <c r="V773" i="3" s="1"/>
  <c r="U768" i="3"/>
  <c r="V768" i="3" s="1"/>
  <c r="U749" i="3"/>
  <c r="V749" i="3" s="1"/>
  <c r="U702" i="3"/>
  <c r="V702" i="3" s="1"/>
  <c r="U775" i="3"/>
  <c r="V775" i="3" s="1"/>
  <c r="U710" i="3"/>
  <c r="V710" i="3" s="1"/>
  <c r="U708" i="3"/>
  <c r="V708" i="3" s="1"/>
  <c r="U704" i="3"/>
  <c r="V704" i="3" s="1"/>
  <c r="U698" i="3"/>
  <c r="V698" i="3" s="1"/>
  <c r="U678" i="3"/>
  <c r="V678" i="3" s="1"/>
  <c r="U676" i="3"/>
  <c r="V676" i="3" s="1"/>
  <c r="U655" i="3"/>
  <c r="V655" i="3" s="1"/>
  <c r="U631" i="3"/>
  <c r="V631" i="3" s="1"/>
  <c r="U600" i="3"/>
  <c r="V600" i="3" s="1"/>
  <c r="U584" i="3"/>
  <c r="V584" i="3" s="1"/>
  <c r="U568" i="3"/>
  <c r="V568" i="3" s="1"/>
  <c r="U552" i="3"/>
  <c r="V552" i="3" s="1"/>
  <c r="U536" i="3"/>
  <c r="V536" i="3" s="1"/>
  <c r="U520" i="3"/>
  <c r="V520" i="3" s="1"/>
  <c r="U852" i="3"/>
  <c r="V852" i="3" s="1"/>
  <c r="U787" i="3"/>
  <c r="V787" i="3" s="1"/>
  <c r="U718" i="3"/>
  <c r="V718" i="3" s="1"/>
  <c r="U716" i="3"/>
  <c r="V716" i="3" s="1"/>
  <c r="U706" i="3"/>
  <c r="V706" i="3" s="1"/>
  <c r="U892" i="3"/>
  <c r="V892" i="3" s="1"/>
  <c r="U831" i="3"/>
  <c r="V831" i="3" s="1"/>
  <c r="U753" i="3"/>
  <c r="V753" i="3" s="1"/>
  <c r="U726" i="3"/>
  <c r="V726" i="3" s="1"/>
  <c r="U724" i="3"/>
  <c r="V724" i="3" s="1"/>
  <c r="U720" i="3"/>
  <c r="V720" i="3" s="1"/>
  <c r="U714" i="3"/>
  <c r="V714" i="3" s="1"/>
  <c r="U784" i="3"/>
  <c r="V784" i="3" s="1"/>
  <c r="U770" i="3"/>
  <c r="V770" i="3" s="1"/>
  <c r="U734" i="3"/>
  <c r="V734" i="3" s="1"/>
  <c r="U732" i="3"/>
  <c r="V732" i="3" s="1"/>
  <c r="U722" i="3"/>
  <c r="V722" i="3" s="1"/>
  <c r="U789" i="3"/>
  <c r="V789" i="3" s="1"/>
  <c r="U761" i="3"/>
  <c r="V761" i="3" s="1"/>
  <c r="U759" i="3"/>
  <c r="V759" i="3" s="1"/>
  <c r="U742" i="3"/>
  <c r="V742" i="3" s="1"/>
  <c r="U740" i="3"/>
  <c r="V740" i="3" s="1"/>
  <c r="U736" i="3"/>
  <c r="V736" i="3" s="1"/>
  <c r="U730" i="3"/>
  <c r="V730" i="3" s="1"/>
  <c r="U779" i="3"/>
  <c r="V779" i="3" s="1"/>
  <c r="U763" i="3"/>
  <c r="V763" i="3" s="1"/>
  <c r="U738" i="3"/>
  <c r="V738" i="3" s="1"/>
  <c r="U1120" i="3"/>
  <c r="V1120" i="3" s="1"/>
  <c r="U854" i="3"/>
  <c r="V854" i="3" s="1"/>
  <c r="U811" i="3"/>
  <c r="V811" i="3" s="1"/>
  <c r="U679" i="3"/>
  <c r="V679" i="3" s="1"/>
  <c r="U671" i="3"/>
  <c r="V671" i="3" s="1"/>
  <c r="U656" i="3"/>
  <c r="V656" i="3" s="1"/>
  <c r="U643" i="3"/>
  <c r="V643" i="3" s="1"/>
  <c r="U630" i="3"/>
  <c r="V630" i="3" s="1"/>
  <c r="U617" i="3"/>
  <c r="V617" i="3" s="1"/>
  <c r="U608" i="3"/>
  <c r="V608" i="3" s="1"/>
  <c r="U592" i="3"/>
  <c r="V592" i="3" s="1"/>
  <c r="U576" i="3"/>
  <c r="V576" i="3" s="1"/>
  <c r="U560" i="3"/>
  <c r="V560" i="3" s="1"/>
  <c r="U752" i="3"/>
  <c r="V752" i="3" s="1"/>
  <c r="U689" i="3"/>
  <c r="V689" i="3" s="1"/>
  <c r="U653" i="3"/>
  <c r="V653" i="3" s="1"/>
  <c r="U651" i="3"/>
  <c r="V651" i="3" s="1"/>
  <c r="U649" i="3"/>
  <c r="V649" i="3" s="1"/>
  <c r="U613" i="3"/>
  <c r="V613" i="3" s="1"/>
  <c r="U605" i="3"/>
  <c r="V605" i="3" s="1"/>
  <c r="U601" i="3"/>
  <c r="V601" i="3" s="1"/>
  <c r="U686" i="3"/>
  <c r="V686" i="3" s="1"/>
  <c r="U647" i="3"/>
  <c r="V647" i="3" s="1"/>
  <c r="U636" i="3"/>
  <c r="V636" i="3" s="1"/>
  <c r="U632" i="3"/>
  <c r="V632" i="3" s="1"/>
  <c r="U611" i="3"/>
  <c r="V611" i="3" s="1"/>
  <c r="U609" i="3"/>
  <c r="V609" i="3" s="1"/>
  <c r="U603" i="3"/>
  <c r="V603" i="3" s="1"/>
  <c r="U748" i="3"/>
  <c r="V748" i="3" s="1"/>
  <c r="U711" i="3"/>
  <c r="V711" i="3" s="1"/>
  <c r="U705" i="3"/>
  <c r="V705" i="3" s="1"/>
  <c r="U681" i="3"/>
  <c r="V681" i="3" s="1"/>
  <c r="U634" i="3"/>
  <c r="V634" i="3" s="1"/>
  <c r="U619" i="3"/>
  <c r="V619" i="3" s="1"/>
  <c r="U566" i="3"/>
  <c r="V566" i="3" s="1"/>
  <c r="U791" i="3"/>
  <c r="V791" i="3" s="1"/>
  <c r="U699" i="3"/>
  <c r="V699" i="3" s="1"/>
  <c r="U673" i="3"/>
  <c r="V673" i="3" s="1"/>
  <c r="U668" i="3"/>
  <c r="V668" i="3" s="1"/>
  <c r="U666" i="3"/>
  <c r="V666" i="3" s="1"/>
  <c r="U640" i="3"/>
  <c r="V640" i="3" s="1"/>
  <c r="U638" i="3"/>
  <c r="V638" i="3" s="1"/>
  <c r="U623" i="3"/>
  <c r="V623" i="3" s="1"/>
  <c r="U781" i="3"/>
  <c r="V781" i="3" s="1"/>
  <c r="U765" i="3"/>
  <c r="V765" i="3" s="1"/>
  <c r="U717" i="3"/>
  <c r="V717" i="3" s="1"/>
  <c r="U691" i="3"/>
  <c r="V691" i="3" s="1"/>
  <c r="U642" i="3"/>
  <c r="V642" i="3" s="1"/>
  <c r="U627" i="3"/>
  <c r="V627" i="3" s="1"/>
  <c r="U625" i="3"/>
  <c r="V625" i="3" s="1"/>
  <c r="U621" i="3"/>
  <c r="V621" i="3" s="1"/>
  <c r="U582" i="3"/>
  <c r="V582" i="3" s="1"/>
  <c r="U580" i="3"/>
  <c r="V580" i="3" s="1"/>
  <c r="U572" i="3"/>
  <c r="V572" i="3" s="1"/>
  <c r="U570" i="3"/>
  <c r="V570" i="3" s="1"/>
  <c r="U544" i="3"/>
  <c r="V544" i="3" s="1"/>
  <c r="U515" i="3"/>
  <c r="V515" i="3" s="1"/>
  <c r="U502" i="3"/>
  <c r="V502" i="3" s="1"/>
  <c r="U493" i="3"/>
  <c r="V493" i="3" s="1"/>
  <c r="U477" i="3"/>
  <c r="V477" i="3" s="1"/>
  <c r="U461" i="3"/>
  <c r="V461" i="3" s="1"/>
  <c r="U445" i="3"/>
  <c r="V445" i="3" s="1"/>
  <c r="U429" i="3"/>
  <c r="V429" i="3" s="1"/>
  <c r="U683" i="3"/>
  <c r="V683" i="3" s="1"/>
  <c r="U657" i="3"/>
  <c r="V657" i="3" s="1"/>
  <c r="U578" i="3"/>
  <c r="V578" i="3" s="1"/>
  <c r="U540" i="3"/>
  <c r="V540" i="3" s="1"/>
  <c r="U500" i="3"/>
  <c r="V500" i="3" s="1"/>
  <c r="U484" i="3"/>
  <c r="V484" i="3" s="1"/>
  <c r="U468" i="3"/>
  <c r="V468" i="3" s="1"/>
  <c r="U452" i="3"/>
  <c r="V452" i="3" s="1"/>
  <c r="U436" i="3"/>
  <c r="V436" i="3" s="1"/>
  <c r="U803" i="3"/>
  <c r="V803" i="3" s="1"/>
  <c r="U675" i="3"/>
  <c r="V675" i="3" s="1"/>
  <c r="U670" i="3"/>
  <c r="V670" i="3" s="1"/>
  <c r="U644" i="3"/>
  <c r="V644" i="3" s="1"/>
  <c r="U767" i="3"/>
  <c r="V767" i="3" s="1"/>
  <c r="U707" i="3"/>
  <c r="V707" i="3" s="1"/>
  <c r="U659" i="3"/>
  <c r="V659" i="3" s="1"/>
  <c r="U646" i="3"/>
  <c r="V646" i="3" s="1"/>
  <c r="U750" i="3"/>
  <c r="V750" i="3" s="1"/>
  <c r="U713" i="3"/>
  <c r="V713" i="3" s="1"/>
  <c r="U701" i="3"/>
  <c r="V701" i="3" s="1"/>
  <c r="U685" i="3"/>
  <c r="V685" i="3" s="1"/>
  <c r="U652" i="3"/>
  <c r="V652" i="3" s="1"/>
  <c r="U650" i="3"/>
  <c r="V650" i="3" s="1"/>
  <c r="U783" i="3"/>
  <c r="V783" i="3" s="1"/>
  <c r="U672" i="3"/>
  <c r="V672" i="3" s="1"/>
  <c r="U648" i="3"/>
  <c r="V648" i="3" s="1"/>
  <c r="U635" i="3"/>
  <c r="V635" i="3" s="1"/>
  <c r="U633" i="3"/>
  <c r="V633" i="3" s="1"/>
  <c r="U695" i="3"/>
  <c r="V695" i="3" s="1"/>
  <c r="U690" i="3"/>
  <c r="V690" i="3" s="1"/>
  <c r="U665" i="3"/>
  <c r="V665" i="3" s="1"/>
  <c r="U654" i="3"/>
  <c r="V654" i="3" s="1"/>
  <c r="U637" i="3"/>
  <c r="V637" i="3" s="1"/>
  <c r="U620" i="3"/>
  <c r="V620" i="3" s="1"/>
  <c r="U618" i="3"/>
  <c r="V618" i="3" s="1"/>
  <c r="U746" i="3"/>
  <c r="V746" i="3" s="1"/>
  <c r="U641" i="3"/>
  <c r="V641" i="3" s="1"/>
  <c r="U823" i="3"/>
  <c r="V823" i="3" s="1"/>
  <c r="U682" i="3"/>
  <c r="V682" i="3" s="1"/>
  <c r="U674" i="3"/>
  <c r="V674" i="3" s="1"/>
  <c r="U628" i="3"/>
  <c r="V628" i="3" s="1"/>
  <c r="U626" i="3"/>
  <c r="V626" i="3" s="1"/>
  <c r="U624" i="3"/>
  <c r="V624" i="3" s="1"/>
  <c r="U622" i="3"/>
  <c r="V622" i="3" s="1"/>
  <c r="U583" i="3"/>
  <c r="V583" i="3" s="1"/>
  <c r="U581" i="3"/>
  <c r="V581" i="3" s="1"/>
  <c r="U573" i="3"/>
  <c r="V573" i="3" s="1"/>
  <c r="U569" i="3"/>
  <c r="V569" i="3" s="1"/>
  <c r="U545" i="3"/>
  <c r="V545" i="3" s="1"/>
  <c r="U541" i="3"/>
  <c r="V541" i="3" s="1"/>
  <c r="U503" i="3"/>
  <c r="V503" i="3" s="1"/>
  <c r="U501" i="3"/>
  <c r="V501" i="3" s="1"/>
  <c r="U485" i="3"/>
  <c r="V485" i="3" s="1"/>
  <c r="U469" i="3"/>
  <c r="V469" i="3" s="1"/>
  <c r="U546" i="3"/>
  <c r="V546" i="3" s="1"/>
  <c r="U539" i="3"/>
  <c r="V539" i="3" s="1"/>
  <c r="U447" i="3"/>
  <c r="V447" i="3" s="1"/>
  <c r="U415" i="3"/>
  <c r="V415" i="3" s="1"/>
  <c r="U399" i="3"/>
  <c r="V399" i="3" s="1"/>
  <c r="U383" i="3"/>
  <c r="V383" i="3" s="1"/>
  <c r="U367" i="3"/>
  <c r="V367" i="3" s="1"/>
  <c r="U351" i="3"/>
  <c r="V351" i="3" s="1"/>
  <c r="U610" i="3"/>
  <c r="V610" i="3" s="1"/>
  <c r="U607" i="3"/>
  <c r="V607" i="3" s="1"/>
  <c r="U577" i="3"/>
  <c r="V577" i="3" s="1"/>
  <c r="U562" i="3"/>
  <c r="V562" i="3" s="1"/>
  <c r="U476" i="3"/>
  <c r="V476" i="3" s="1"/>
  <c r="U441" i="3"/>
  <c r="V441" i="3" s="1"/>
  <c r="U422" i="3"/>
  <c r="V422" i="3" s="1"/>
  <c r="U406" i="3"/>
  <c r="V406" i="3" s="1"/>
  <c r="U390" i="3"/>
  <c r="V390" i="3" s="1"/>
  <c r="U374" i="3"/>
  <c r="V374" i="3" s="1"/>
  <c r="U358" i="3"/>
  <c r="V358" i="3" s="1"/>
  <c r="U342" i="3"/>
  <c r="V342" i="3" s="1"/>
  <c r="U589" i="3"/>
  <c r="V589" i="3" s="1"/>
  <c r="U587" i="3"/>
  <c r="V587" i="3" s="1"/>
  <c r="U555" i="3"/>
  <c r="V555" i="3" s="1"/>
  <c r="U548" i="3"/>
  <c r="V548" i="3" s="1"/>
  <c r="U522" i="3"/>
  <c r="V522" i="3" s="1"/>
  <c r="U513" i="3"/>
  <c r="V513" i="3" s="1"/>
  <c r="U505" i="3"/>
  <c r="V505" i="3" s="1"/>
  <c r="U492" i="3"/>
  <c r="V492" i="3" s="1"/>
  <c r="U474" i="3"/>
  <c r="V474" i="3" s="1"/>
  <c r="U462" i="3"/>
  <c r="V462" i="3" s="1"/>
  <c r="U460" i="3"/>
  <c r="V460" i="3" s="1"/>
  <c r="U439" i="3"/>
  <c r="V439" i="3" s="1"/>
  <c r="U437" i="3"/>
  <c r="V437" i="3" s="1"/>
  <c r="U435" i="3"/>
  <c r="V435" i="3" s="1"/>
  <c r="U413" i="3"/>
  <c r="V413" i="3" s="1"/>
  <c r="U397" i="3"/>
  <c r="V397" i="3" s="1"/>
  <c r="U381" i="3"/>
  <c r="V381" i="3" s="1"/>
  <c r="U591" i="3"/>
  <c r="V591" i="3" s="1"/>
  <c r="U564" i="3"/>
  <c r="V564" i="3" s="1"/>
  <c r="U559" i="3"/>
  <c r="V559" i="3" s="1"/>
  <c r="U557" i="3"/>
  <c r="V557" i="3" s="1"/>
  <c r="U543" i="3"/>
  <c r="V543" i="3" s="1"/>
  <c r="U511" i="3"/>
  <c r="V511" i="3" s="1"/>
  <c r="U509" i="3"/>
  <c r="V509" i="3" s="1"/>
  <c r="U490" i="3"/>
  <c r="V490" i="3" s="1"/>
  <c r="U478" i="3"/>
  <c r="V478" i="3" s="1"/>
  <c r="U466" i="3"/>
  <c r="V466" i="3" s="1"/>
  <c r="U464" i="3"/>
  <c r="V464" i="3" s="1"/>
  <c r="U458" i="3"/>
  <c r="V458" i="3" s="1"/>
  <c r="U420" i="3"/>
  <c r="V420" i="3" s="1"/>
  <c r="U404" i="3"/>
  <c r="V404" i="3" s="1"/>
  <c r="U388" i="3"/>
  <c r="V388" i="3" s="1"/>
  <c r="U372" i="3"/>
  <c r="V372" i="3" s="1"/>
  <c r="U356" i="3"/>
  <c r="V356" i="3" s="1"/>
  <c r="U602" i="3"/>
  <c r="V602" i="3" s="1"/>
  <c r="U579" i="3"/>
  <c r="V579" i="3" s="1"/>
  <c r="U532" i="3"/>
  <c r="V532" i="3" s="1"/>
  <c r="U524" i="3"/>
  <c r="V524" i="3" s="1"/>
  <c r="U507" i="3"/>
  <c r="V507" i="3" s="1"/>
  <c r="U494" i="3"/>
  <c r="V494" i="3" s="1"/>
  <c r="U482" i="3"/>
  <c r="V482" i="3" s="1"/>
  <c r="U480" i="3"/>
  <c r="V480" i="3" s="1"/>
  <c r="U472" i="3"/>
  <c r="V472" i="3" s="1"/>
  <c r="U470" i="3"/>
  <c r="V470" i="3" s="1"/>
  <c r="U433" i="3"/>
  <c r="V433" i="3" s="1"/>
  <c r="U427" i="3"/>
  <c r="V427" i="3" s="1"/>
  <c r="U411" i="3"/>
  <c r="V411" i="3" s="1"/>
  <c r="U395" i="3"/>
  <c r="V395" i="3" s="1"/>
  <c r="U379" i="3"/>
  <c r="V379" i="3" s="1"/>
  <c r="U684" i="3"/>
  <c r="V684" i="3" s="1"/>
  <c r="U612" i="3"/>
  <c r="V612" i="3" s="1"/>
  <c r="U593" i="3"/>
  <c r="V593" i="3" s="1"/>
  <c r="U550" i="3"/>
  <c r="V550" i="3" s="1"/>
  <c r="U534" i="3"/>
  <c r="V534" i="3" s="1"/>
  <c r="U530" i="3"/>
  <c r="V530" i="3" s="1"/>
  <c r="U528" i="3"/>
  <c r="V528" i="3" s="1"/>
  <c r="U517" i="3"/>
  <c r="V517" i="3" s="1"/>
  <c r="U498" i="3"/>
  <c r="V498" i="3" s="1"/>
  <c r="U496" i="3"/>
  <c r="V496" i="3" s="1"/>
  <c r="U488" i="3"/>
  <c r="V488" i="3" s="1"/>
  <c r="U486" i="3"/>
  <c r="V486" i="3" s="1"/>
  <c r="U456" i="3"/>
  <c r="V456" i="3" s="1"/>
  <c r="U431" i="3"/>
  <c r="V431" i="3" s="1"/>
  <c r="U418" i="3"/>
  <c r="V418" i="3" s="1"/>
  <c r="U402" i="3"/>
  <c r="V402" i="3" s="1"/>
  <c r="U386" i="3"/>
  <c r="V386" i="3" s="1"/>
  <c r="U798" i="3"/>
  <c r="V798" i="3" s="1"/>
  <c r="U658" i="3"/>
  <c r="V658" i="3" s="1"/>
  <c r="U597" i="3"/>
  <c r="V597" i="3" s="1"/>
  <c r="U595" i="3"/>
  <c r="V595" i="3" s="1"/>
  <c r="U454" i="3"/>
  <c r="V454" i="3" s="1"/>
  <c r="U450" i="3"/>
  <c r="V450" i="3" s="1"/>
  <c r="U425" i="3"/>
  <c r="V425" i="3" s="1"/>
  <c r="U409" i="3"/>
  <c r="V409" i="3" s="1"/>
  <c r="U393" i="3"/>
  <c r="V393" i="3" s="1"/>
  <c r="U377" i="3"/>
  <c r="V377" i="3" s="1"/>
  <c r="U586" i="3"/>
  <c r="V586" i="3" s="1"/>
  <c r="U561" i="3"/>
  <c r="V561" i="3" s="1"/>
  <c r="U538" i="3"/>
  <c r="V538" i="3" s="1"/>
  <c r="U519" i="3"/>
  <c r="V519" i="3" s="1"/>
  <c r="U448" i="3"/>
  <c r="V448" i="3" s="1"/>
  <c r="U446" i="3"/>
  <c r="V446" i="3" s="1"/>
  <c r="U444" i="3"/>
  <c r="V444" i="3" s="1"/>
  <c r="U416" i="3"/>
  <c r="V416" i="3" s="1"/>
  <c r="U400" i="3"/>
  <c r="V400" i="3" s="1"/>
  <c r="U384" i="3"/>
  <c r="V384" i="3" s="1"/>
  <c r="U368" i="3"/>
  <c r="V368" i="3" s="1"/>
  <c r="U604" i="3"/>
  <c r="V604" i="3" s="1"/>
  <c r="U599" i="3"/>
  <c r="V599" i="3" s="1"/>
  <c r="U571" i="3"/>
  <c r="V571" i="3" s="1"/>
  <c r="U554" i="3"/>
  <c r="V554" i="3" s="1"/>
  <c r="U442" i="3"/>
  <c r="V442" i="3" s="1"/>
  <c r="U423" i="3"/>
  <c r="V423" i="3" s="1"/>
  <c r="U407" i="3"/>
  <c r="V407" i="3" s="1"/>
  <c r="U391" i="3"/>
  <c r="V391" i="3" s="1"/>
  <c r="U715" i="3"/>
  <c r="V715" i="3" s="1"/>
  <c r="U588" i="3"/>
  <c r="V588" i="3" s="1"/>
  <c r="U547" i="3"/>
  <c r="V547" i="3" s="1"/>
  <c r="U521" i="3"/>
  <c r="V521" i="3" s="1"/>
  <c r="U504" i="3"/>
  <c r="V504" i="3" s="1"/>
  <c r="U475" i="3"/>
  <c r="V475" i="3" s="1"/>
  <c r="U414" i="3"/>
  <c r="V414" i="3" s="1"/>
  <c r="U614" i="3"/>
  <c r="V614" i="3" s="1"/>
  <c r="U563" i="3"/>
  <c r="V563" i="3" s="1"/>
  <c r="U514" i="3"/>
  <c r="V514" i="3" s="1"/>
  <c r="U491" i="3"/>
  <c r="V491" i="3" s="1"/>
  <c r="U467" i="3"/>
  <c r="V467" i="3" s="1"/>
  <c r="U459" i="3"/>
  <c r="V459" i="3" s="1"/>
  <c r="U440" i="3"/>
  <c r="V440" i="3" s="1"/>
  <c r="U421" i="3"/>
  <c r="V421" i="3" s="1"/>
  <c r="U405" i="3"/>
  <c r="V405" i="3" s="1"/>
  <c r="U669" i="3"/>
  <c r="V669" i="3" s="1"/>
  <c r="U660" i="3"/>
  <c r="V660" i="3" s="1"/>
  <c r="U556" i="3"/>
  <c r="V556" i="3" s="1"/>
  <c r="U549" i="3"/>
  <c r="V549" i="3" s="1"/>
  <c r="U527" i="3"/>
  <c r="V527" i="3" s="1"/>
  <c r="U512" i="3"/>
  <c r="V512" i="3" s="1"/>
  <c r="U506" i="3"/>
  <c r="V506" i="3" s="1"/>
  <c r="U483" i="3"/>
  <c r="V483" i="3" s="1"/>
  <c r="U473" i="3"/>
  <c r="V473" i="3" s="1"/>
  <c r="U465" i="3"/>
  <c r="V465" i="3" s="1"/>
  <c r="U463" i="3"/>
  <c r="V463" i="3" s="1"/>
  <c r="U438" i="3"/>
  <c r="V438" i="3" s="1"/>
  <c r="U434" i="3"/>
  <c r="V434" i="3" s="1"/>
  <c r="U412" i="3"/>
  <c r="V412" i="3" s="1"/>
  <c r="U616" i="3"/>
  <c r="V616" i="3" s="1"/>
  <c r="U565" i="3"/>
  <c r="V565" i="3" s="1"/>
  <c r="U525" i="3"/>
  <c r="V525" i="3" s="1"/>
  <c r="U523" i="3"/>
  <c r="V523" i="3" s="1"/>
  <c r="U516" i="3"/>
  <c r="V516" i="3" s="1"/>
  <c r="U508" i="3"/>
  <c r="V508" i="3" s="1"/>
  <c r="U499" i="3"/>
  <c r="V499" i="3" s="1"/>
  <c r="U489" i="3"/>
  <c r="V489" i="3" s="1"/>
  <c r="U481" i="3"/>
  <c r="V481" i="3" s="1"/>
  <c r="U479" i="3"/>
  <c r="V479" i="3" s="1"/>
  <c r="U471" i="3"/>
  <c r="V471" i="3" s="1"/>
  <c r="U457" i="3"/>
  <c r="V457" i="3" s="1"/>
  <c r="U533" i="3"/>
  <c r="V533" i="3" s="1"/>
  <c r="U363" i="3"/>
  <c r="V363" i="3" s="1"/>
  <c r="U337" i="3"/>
  <c r="V337" i="3" s="1"/>
  <c r="U321" i="3"/>
  <c r="V321" i="3" s="1"/>
  <c r="U305" i="3"/>
  <c r="V305" i="3" s="1"/>
  <c r="U289" i="3"/>
  <c r="V289" i="3" s="1"/>
  <c r="U273" i="3"/>
  <c r="V273" i="3" s="1"/>
  <c r="U257" i="3"/>
  <c r="V257" i="3" s="1"/>
  <c r="U241" i="3"/>
  <c r="V241" i="3" s="1"/>
  <c r="U225" i="3"/>
  <c r="V225" i="3" s="1"/>
  <c r="U209" i="3"/>
  <c r="V209" i="3" s="1"/>
  <c r="U193" i="3"/>
  <c r="V193" i="3" s="1"/>
  <c r="U177" i="3"/>
  <c r="V177" i="3" s="1"/>
  <c r="U161" i="3"/>
  <c r="V161" i="3" s="1"/>
  <c r="U449" i="3"/>
  <c r="V449" i="3" s="1"/>
  <c r="U394" i="3"/>
  <c r="V394" i="3" s="1"/>
  <c r="U365" i="3"/>
  <c r="V365" i="3" s="1"/>
  <c r="U328" i="3"/>
  <c r="V328" i="3" s="1"/>
  <c r="U312" i="3"/>
  <c r="V312" i="3" s="1"/>
  <c r="U296" i="3"/>
  <c r="V296" i="3" s="1"/>
  <c r="U280" i="3"/>
  <c r="V280" i="3" s="1"/>
  <c r="U264" i="3"/>
  <c r="V264" i="3" s="1"/>
  <c r="U248" i="3"/>
  <c r="V248" i="3" s="1"/>
  <c r="U232" i="3"/>
  <c r="V232" i="3" s="1"/>
  <c r="U216" i="3"/>
  <c r="V216" i="3" s="1"/>
  <c r="U200" i="3"/>
  <c r="V200" i="3" s="1"/>
  <c r="U184" i="3"/>
  <c r="V184" i="3" s="1"/>
  <c r="U168" i="3"/>
  <c r="V168" i="3" s="1"/>
  <c r="U152" i="3"/>
  <c r="V152" i="3" s="1"/>
  <c r="U495" i="3"/>
  <c r="V495" i="3" s="1"/>
  <c r="U376" i="3"/>
  <c r="V376" i="3" s="1"/>
  <c r="U335" i="3"/>
  <c r="V335" i="3" s="1"/>
  <c r="U319" i="3"/>
  <c r="V319" i="3" s="1"/>
  <c r="U303" i="3"/>
  <c r="V303" i="3" s="1"/>
  <c r="U287" i="3"/>
  <c r="V287" i="3" s="1"/>
  <c r="U271" i="3"/>
  <c r="V271" i="3" s="1"/>
  <c r="U255" i="3"/>
  <c r="V255" i="3" s="1"/>
  <c r="U239" i="3"/>
  <c r="V239" i="3" s="1"/>
  <c r="U223" i="3"/>
  <c r="V223" i="3" s="1"/>
  <c r="U207" i="3"/>
  <c r="V207" i="3" s="1"/>
  <c r="U191" i="3"/>
  <c r="V191" i="3" s="1"/>
  <c r="U175" i="3"/>
  <c r="V175" i="3" s="1"/>
  <c r="U159" i="3"/>
  <c r="V159" i="3" s="1"/>
  <c r="U143" i="3"/>
  <c r="V143" i="3" s="1"/>
  <c r="U430" i="3"/>
  <c r="V430" i="3" s="1"/>
  <c r="U378" i="3"/>
  <c r="V378" i="3" s="1"/>
  <c r="U350" i="3"/>
  <c r="V350" i="3" s="1"/>
  <c r="U348" i="3"/>
  <c r="V348" i="3" s="1"/>
  <c r="U326" i="3"/>
  <c r="V326" i="3" s="1"/>
  <c r="U310" i="3"/>
  <c r="V310" i="3" s="1"/>
  <c r="U294" i="3"/>
  <c r="V294" i="3" s="1"/>
  <c r="U278" i="3"/>
  <c r="V278" i="3" s="1"/>
  <c r="U262" i="3"/>
  <c r="V262" i="3" s="1"/>
  <c r="U246" i="3"/>
  <c r="V246" i="3" s="1"/>
  <c r="U230" i="3"/>
  <c r="V230" i="3" s="1"/>
  <c r="U214" i="3"/>
  <c r="V214" i="3" s="1"/>
  <c r="U198" i="3"/>
  <c r="V198" i="3" s="1"/>
  <c r="U182" i="3"/>
  <c r="V182" i="3" s="1"/>
  <c r="U166" i="3"/>
  <c r="V166" i="3" s="1"/>
  <c r="U150" i="3"/>
  <c r="V150" i="3" s="1"/>
  <c r="U662" i="3"/>
  <c r="V662" i="3" s="1"/>
  <c r="U553" i="3"/>
  <c r="V553" i="3" s="1"/>
  <c r="U424" i="3"/>
  <c r="V424" i="3" s="1"/>
  <c r="U396" i="3"/>
  <c r="V396" i="3" s="1"/>
  <c r="U352" i="3"/>
  <c r="V352" i="3" s="1"/>
  <c r="U346" i="3"/>
  <c r="V346" i="3" s="1"/>
  <c r="U333" i="3"/>
  <c r="V333" i="3" s="1"/>
  <c r="U317" i="3"/>
  <c r="V317" i="3" s="1"/>
  <c r="U301" i="3"/>
  <c r="V301" i="3" s="1"/>
  <c r="U285" i="3"/>
  <c r="V285" i="3" s="1"/>
  <c r="U269" i="3"/>
  <c r="V269" i="3" s="1"/>
  <c r="U253" i="3"/>
  <c r="V253" i="3" s="1"/>
  <c r="U237" i="3"/>
  <c r="V237" i="3" s="1"/>
  <c r="U221" i="3"/>
  <c r="V221" i="3" s="1"/>
  <c r="U205" i="3"/>
  <c r="V205" i="3" s="1"/>
  <c r="U189" i="3"/>
  <c r="V189" i="3" s="1"/>
  <c r="U173" i="3"/>
  <c r="V173" i="3" s="1"/>
  <c r="U157" i="3"/>
  <c r="V157" i="3" s="1"/>
  <c r="U594" i="3"/>
  <c r="V594" i="3" s="1"/>
  <c r="U535" i="3"/>
  <c r="V535" i="3" s="1"/>
  <c r="U451" i="3"/>
  <c r="V451" i="3" s="1"/>
  <c r="U417" i="3"/>
  <c r="V417" i="3" s="1"/>
  <c r="U408" i="3"/>
  <c r="V408" i="3" s="1"/>
  <c r="U380" i="3"/>
  <c r="V380" i="3" s="1"/>
  <c r="U354" i="3"/>
  <c r="V354" i="3" s="1"/>
  <c r="U344" i="3"/>
  <c r="V344" i="3" s="1"/>
  <c r="U340" i="3"/>
  <c r="V340" i="3" s="1"/>
  <c r="U324" i="3"/>
  <c r="V324" i="3" s="1"/>
  <c r="U308" i="3"/>
  <c r="V308" i="3" s="1"/>
  <c r="U292" i="3"/>
  <c r="V292" i="3" s="1"/>
  <c r="U276" i="3"/>
  <c r="V276" i="3" s="1"/>
  <c r="U260" i="3"/>
  <c r="V260" i="3" s="1"/>
  <c r="U244" i="3"/>
  <c r="V244" i="3" s="1"/>
  <c r="U228" i="3"/>
  <c r="V228" i="3" s="1"/>
  <c r="U212" i="3"/>
  <c r="V212" i="3" s="1"/>
  <c r="U196" i="3"/>
  <c r="V196" i="3" s="1"/>
  <c r="U180" i="3"/>
  <c r="V180" i="3" s="1"/>
  <c r="U164" i="3"/>
  <c r="V164" i="3" s="1"/>
  <c r="U585" i="3"/>
  <c r="V585" i="3" s="1"/>
  <c r="U575" i="3"/>
  <c r="V575" i="3" s="1"/>
  <c r="U529" i="3"/>
  <c r="V529" i="3" s="1"/>
  <c r="U518" i="3"/>
  <c r="V518" i="3" s="1"/>
  <c r="U369" i="3"/>
  <c r="V369" i="3" s="1"/>
  <c r="U331" i="3"/>
  <c r="V331" i="3" s="1"/>
  <c r="U315" i="3"/>
  <c r="V315" i="3" s="1"/>
  <c r="U299" i="3"/>
  <c r="V299" i="3" s="1"/>
  <c r="U283" i="3"/>
  <c r="V283" i="3" s="1"/>
  <c r="U267" i="3"/>
  <c r="V267" i="3" s="1"/>
  <c r="U251" i="3"/>
  <c r="V251" i="3" s="1"/>
  <c r="U235" i="3"/>
  <c r="V235" i="3" s="1"/>
  <c r="U219" i="3"/>
  <c r="V219" i="3" s="1"/>
  <c r="U203" i="3"/>
  <c r="V203" i="3" s="1"/>
  <c r="U187" i="3"/>
  <c r="V187" i="3" s="1"/>
  <c r="U171" i="3"/>
  <c r="V171" i="3" s="1"/>
  <c r="U567" i="3"/>
  <c r="V567" i="3" s="1"/>
  <c r="U497" i="3"/>
  <c r="V497" i="3" s="1"/>
  <c r="U385" i="3"/>
  <c r="V385" i="3" s="1"/>
  <c r="U373" i="3"/>
  <c r="V373" i="3" s="1"/>
  <c r="U371" i="3"/>
  <c r="V371" i="3" s="1"/>
  <c r="U362" i="3"/>
  <c r="V362" i="3" s="1"/>
  <c r="U360" i="3"/>
  <c r="V360" i="3" s="1"/>
  <c r="U338" i="3"/>
  <c r="V338" i="3" s="1"/>
  <c r="U322" i="3"/>
  <c r="V322" i="3" s="1"/>
  <c r="U306" i="3"/>
  <c r="V306" i="3" s="1"/>
  <c r="U290" i="3"/>
  <c r="V290" i="3" s="1"/>
  <c r="U274" i="3"/>
  <c r="V274" i="3" s="1"/>
  <c r="U258" i="3"/>
  <c r="V258" i="3" s="1"/>
  <c r="U242" i="3"/>
  <c r="V242" i="3" s="1"/>
  <c r="U226" i="3"/>
  <c r="V226" i="3" s="1"/>
  <c r="U443" i="3"/>
  <c r="V443" i="3" s="1"/>
  <c r="U401" i="3"/>
  <c r="V401" i="3" s="1"/>
  <c r="U398" i="3"/>
  <c r="V398" i="3" s="1"/>
  <c r="U382" i="3"/>
  <c r="V382" i="3" s="1"/>
  <c r="U375" i="3"/>
  <c r="V375" i="3" s="1"/>
  <c r="U364" i="3"/>
  <c r="V364" i="3" s="1"/>
  <c r="U329" i="3"/>
  <c r="V329" i="3" s="1"/>
  <c r="U313" i="3"/>
  <c r="V313" i="3" s="1"/>
  <c r="U297" i="3"/>
  <c r="V297" i="3" s="1"/>
  <c r="U281" i="3"/>
  <c r="V281" i="3" s="1"/>
  <c r="U265" i="3"/>
  <c r="V265" i="3" s="1"/>
  <c r="U249" i="3"/>
  <c r="V249" i="3" s="1"/>
  <c r="U233" i="3"/>
  <c r="V233" i="3" s="1"/>
  <c r="U217" i="3"/>
  <c r="V217" i="3" s="1"/>
  <c r="U201" i="3"/>
  <c r="V201" i="3" s="1"/>
  <c r="U185" i="3"/>
  <c r="V185" i="3" s="1"/>
  <c r="U697" i="3"/>
  <c r="V697" i="3" s="1"/>
  <c r="U596" i="3"/>
  <c r="V596" i="3" s="1"/>
  <c r="U487" i="3"/>
  <c r="V487" i="3" s="1"/>
  <c r="U432" i="3"/>
  <c r="V432" i="3" s="1"/>
  <c r="U426" i="3"/>
  <c r="V426" i="3" s="1"/>
  <c r="U419" i="3"/>
  <c r="V419" i="3" s="1"/>
  <c r="U410" i="3"/>
  <c r="V410" i="3" s="1"/>
  <c r="U366" i="3"/>
  <c r="V366" i="3" s="1"/>
  <c r="U336" i="3"/>
  <c r="V336" i="3" s="1"/>
  <c r="U320" i="3"/>
  <c r="V320" i="3" s="1"/>
  <c r="U304" i="3"/>
  <c r="V304" i="3" s="1"/>
  <c r="U288" i="3"/>
  <c r="V288" i="3" s="1"/>
  <c r="U272" i="3"/>
  <c r="V272" i="3" s="1"/>
  <c r="U256" i="3"/>
  <c r="V256" i="3" s="1"/>
  <c r="U240" i="3"/>
  <c r="V240" i="3" s="1"/>
  <c r="U224" i="3"/>
  <c r="V224" i="3" s="1"/>
  <c r="U208" i="3"/>
  <c r="V208" i="3" s="1"/>
  <c r="U192" i="3"/>
  <c r="V192" i="3" s="1"/>
  <c r="U176" i="3"/>
  <c r="V176" i="3" s="1"/>
  <c r="U700" i="3"/>
  <c r="V700" i="3" s="1"/>
  <c r="U537" i="3"/>
  <c r="V537" i="3" s="1"/>
  <c r="U453" i="3"/>
  <c r="V453" i="3" s="1"/>
  <c r="U327" i="3"/>
  <c r="V327" i="3" s="1"/>
  <c r="U311" i="3"/>
  <c r="V311" i="3" s="1"/>
  <c r="U295" i="3"/>
  <c r="V295" i="3" s="1"/>
  <c r="U279" i="3"/>
  <c r="V279" i="3" s="1"/>
  <c r="U263" i="3"/>
  <c r="V263" i="3" s="1"/>
  <c r="U247" i="3"/>
  <c r="V247" i="3" s="1"/>
  <c r="U231" i="3"/>
  <c r="V231" i="3" s="1"/>
  <c r="U215" i="3"/>
  <c r="V215" i="3" s="1"/>
  <c r="U199" i="3"/>
  <c r="V199" i="3" s="1"/>
  <c r="U531" i="3"/>
  <c r="V531" i="3" s="1"/>
  <c r="U387" i="3"/>
  <c r="V387" i="3" s="1"/>
  <c r="U349" i="3"/>
  <c r="V349" i="3" s="1"/>
  <c r="U347" i="3"/>
  <c r="V347" i="3" s="1"/>
  <c r="U334" i="3"/>
  <c r="V334" i="3" s="1"/>
  <c r="U318" i="3"/>
  <c r="V318" i="3" s="1"/>
  <c r="U302" i="3"/>
  <c r="V302" i="3" s="1"/>
  <c r="U286" i="3"/>
  <c r="V286" i="3" s="1"/>
  <c r="U270" i="3"/>
  <c r="V270" i="3" s="1"/>
  <c r="U254" i="3"/>
  <c r="V254" i="3" s="1"/>
  <c r="U238" i="3"/>
  <c r="V238" i="3" s="1"/>
  <c r="U222" i="3"/>
  <c r="V222" i="3" s="1"/>
  <c r="U392" i="3"/>
  <c r="V392" i="3" s="1"/>
  <c r="U353" i="3"/>
  <c r="V353" i="3" s="1"/>
  <c r="U339" i="3"/>
  <c r="V339" i="3" s="1"/>
  <c r="U323" i="3"/>
  <c r="V323" i="3" s="1"/>
  <c r="U307" i="3"/>
  <c r="V307" i="3" s="1"/>
  <c r="U291" i="3"/>
  <c r="V291" i="3" s="1"/>
  <c r="U275" i="3"/>
  <c r="V275" i="3" s="1"/>
  <c r="U259" i="3"/>
  <c r="V259" i="3" s="1"/>
  <c r="U243" i="3"/>
  <c r="V243" i="3" s="1"/>
  <c r="U227" i="3"/>
  <c r="V227" i="3" s="1"/>
  <c r="U11" i="3"/>
  <c r="V11" i="3" s="1"/>
  <c r="U27" i="3"/>
  <c r="V27" i="3" s="1"/>
  <c r="U43" i="3"/>
  <c r="V43" i="3" s="1"/>
  <c r="U59" i="3"/>
  <c r="V59" i="3" s="1"/>
  <c r="U75" i="3"/>
  <c r="V75" i="3" s="1"/>
  <c r="U91" i="3"/>
  <c r="V91" i="3" s="1"/>
  <c r="U107" i="3"/>
  <c r="V107" i="3" s="1"/>
  <c r="U123" i="3"/>
  <c r="V123" i="3" s="1"/>
  <c r="U139" i="3"/>
  <c r="V139" i="3" s="1"/>
  <c r="R177" i="3"/>
  <c r="S177" i="3" s="1"/>
  <c r="Q177" i="3"/>
  <c r="U190" i="3"/>
  <c r="V190" i="3" s="1"/>
  <c r="R194" i="3"/>
  <c r="S194" i="3" s="1"/>
  <c r="Q194" i="3"/>
  <c r="U202" i="3"/>
  <c r="V202" i="3" s="1"/>
  <c r="R244" i="3"/>
  <c r="S244" i="3" s="1"/>
  <c r="Q244" i="3"/>
  <c r="R251" i="3"/>
  <c r="S251" i="3" s="1"/>
  <c r="Q251" i="3"/>
  <c r="S298" i="3"/>
  <c r="S316" i="3"/>
  <c r="S319" i="3"/>
  <c r="U325" i="3"/>
  <c r="V325" i="3" s="1"/>
  <c r="S333" i="3"/>
  <c r="R340" i="3"/>
  <c r="S340" i="3" s="1"/>
  <c r="Q340" i="3"/>
  <c r="U357" i="3"/>
  <c r="V357" i="3" s="1"/>
  <c r="U551" i="3"/>
  <c r="V551" i="3" s="1"/>
  <c r="U4" i="3"/>
  <c r="Q15" i="3"/>
  <c r="U20" i="3"/>
  <c r="V20" i="3" s="1"/>
  <c r="Q31" i="3"/>
  <c r="U36" i="3"/>
  <c r="V36" i="3" s="1"/>
  <c r="Q47" i="3"/>
  <c r="U52" i="3"/>
  <c r="V52" i="3" s="1"/>
  <c r="Q63" i="3"/>
  <c r="U68" i="3"/>
  <c r="V68" i="3" s="1"/>
  <c r="Q79" i="3"/>
  <c r="U84" i="3"/>
  <c r="V84" i="3" s="1"/>
  <c r="Q95" i="3"/>
  <c r="U100" i="3"/>
  <c r="V100" i="3" s="1"/>
  <c r="Q111" i="3"/>
  <c r="U116" i="3"/>
  <c r="V116" i="3" s="1"/>
  <c r="Q127" i="3"/>
  <c r="U132" i="3"/>
  <c r="V132" i="3" s="1"/>
  <c r="Q143" i="3"/>
  <c r="U155" i="3"/>
  <c r="V155" i="3" s="1"/>
  <c r="U162" i="3"/>
  <c r="V162" i="3" s="1"/>
  <c r="U211" i="3"/>
  <c r="V211" i="3" s="1"/>
  <c r="U229" i="3"/>
  <c r="V229" i="3" s="1"/>
  <c r="U282" i="3"/>
  <c r="V282" i="3" s="1"/>
  <c r="U361" i="3"/>
  <c r="V361" i="3" s="1"/>
  <c r="R393" i="3"/>
  <c r="Q393" i="3"/>
  <c r="R407" i="3"/>
  <c r="S407" i="3" s="1"/>
  <c r="Q407" i="3"/>
  <c r="R450" i="3"/>
  <c r="S450" i="3" s="1"/>
  <c r="Q450" i="3"/>
  <c r="U598" i="3"/>
  <c r="V598" i="3" s="1"/>
  <c r="U13" i="3"/>
  <c r="V13" i="3" s="1"/>
  <c r="U29" i="3"/>
  <c r="V29" i="3" s="1"/>
  <c r="U45" i="3"/>
  <c r="V45" i="3" s="1"/>
  <c r="U61" i="3"/>
  <c r="V61" i="3" s="1"/>
  <c r="U77" i="3"/>
  <c r="V77" i="3" s="1"/>
  <c r="U93" i="3"/>
  <c r="V93" i="3" s="1"/>
  <c r="U109" i="3"/>
  <c r="V109" i="3" s="1"/>
  <c r="U125" i="3"/>
  <c r="V125" i="3" s="1"/>
  <c r="U141" i="3"/>
  <c r="V141" i="3" s="1"/>
  <c r="Q145" i="3"/>
  <c r="Q185" i="3"/>
  <c r="R203" i="3"/>
  <c r="S203" i="3" s="1"/>
  <c r="Q203" i="3"/>
  <c r="Q217" i="3"/>
  <c r="R283" i="3"/>
  <c r="Q283" i="3"/>
  <c r="R292" i="3"/>
  <c r="Q292" i="3"/>
  <c r="U298" i="3"/>
  <c r="V298" i="3" s="1"/>
  <c r="S312" i="3"/>
  <c r="S337" i="3"/>
  <c r="U345" i="3"/>
  <c r="V345" i="3" s="1"/>
  <c r="Q362" i="3"/>
  <c r="R362" i="3"/>
  <c r="S362" i="3" s="1"/>
  <c r="S393" i="3"/>
  <c r="U6" i="3"/>
  <c r="V6" i="3" s="1"/>
  <c r="U22" i="3"/>
  <c r="V22" i="3" s="1"/>
  <c r="U38" i="3"/>
  <c r="V38" i="3" s="1"/>
  <c r="U54" i="3"/>
  <c r="V54" i="3" s="1"/>
  <c r="U70" i="3"/>
  <c r="V70" i="3" s="1"/>
  <c r="U86" i="3"/>
  <c r="V86" i="3" s="1"/>
  <c r="U102" i="3"/>
  <c r="V102" i="3" s="1"/>
  <c r="U118" i="3"/>
  <c r="V118" i="3" s="1"/>
  <c r="U134" i="3"/>
  <c r="V134" i="3" s="1"/>
  <c r="U153" i="3"/>
  <c r="V153" i="3" s="1"/>
  <c r="U169" i="3"/>
  <c r="V169" i="3" s="1"/>
  <c r="U174" i="3"/>
  <c r="V174" i="3" s="1"/>
  <c r="R209" i="3"/>
  <c r="S209" i="3" s="1"/>
  <c r="Q209" i="3"/>
  <c r="U220" i="3"/>
  <c r="V220" i="3" s="1"/>
  <c r="R299" i="3"/>
  <c r="S299" i="3" s="1"/>
  <c r="Q299" i="3"/>
  <c r="U316" i="3"/>
  <c r="V316" i="3" s="1"/>
  <c r="S326" i="3"/>
  <c r="S330" i="3"/>
  <c r="S349" i="3"/>
  <c r="S352" i="3"/>
  <c r="U355" i="3"/>
  <c r="V355" i="3" s="1"/>
  <c r="U389" i="3"/>
  <c r="V389" i="3" s="1"/>
  <c r="U403" i="3"/>
  <c r="V403" i="3" s="1"/>
  <c r="S422" i="3"/>
  <c r="U15" i="3"/>
  <c r="V15" i="3" s="1"/>
  <c r="U31" i="3"/>
  <c r="V31" i="3" s="1"/>
  <c r="U47" i="3"/>
  <c r="V47" i="3" s="1"/>
  <c r="Q58" i="3"/>
  <c r="U63" i="3"/>
  <c r="V63" i="3" s="1"/>
  <c r="Q74" i="3"/>
  <c r="U79" i="3"/>
  <c r="V79" i="3" s="1"/>
  <c r="Q90" i="3"/>
  <c r="U95" i="3"/>
  <c r="V95" i="3" s="1"/>
  <c r="Q106" i="3"/>
  <c r="U111" i="3"/>
  <c r="V111" i="3" s="1"/>
  <c r="Q122" i="3"/>
  <c r="U127" i="3"/>
  <c r="V127" i="3" s="1"/>
  <c r="Q138" i="3"/>
  <c r="U145" i="3"/>
  <c r="V145" i="3" s="1"/>
  <c r="U160" i="3"/>
  <c r="V160" i="3" s="1"/>
  <c r="U188" i="3"/>
  <c r="V188" i="3" s="1"/>
  <c r="S191" i="3"/>
  <c r="U194" i="3"/>
  <c r="V194" i="3" s="1"/>
  <c r="S212" i="3"/>
  <c r="S230" i="3"/>
  <c r="S234" i="3"/>
  <c r="S252" i="3"/>
  <c r="S295" i="3"/>
  <c r="R313" i="3"/>
  <c r="S313" i="3" s="1"/>
  <c r="Q313" i="3"/>
  <c r="U8" i="3"/>
  <c r="V8" i="3" s="1"/>
  <c r="U24" i="3"/>
  <c r="V24" i="3" s="1"/>
  <c r="U40" i="3"/>
  <c r="V40" i="3" s="1"/>
  <c r="U56" i="3"/>
  <c r="V56" i="3" s="1"/>
  <c r="U72" i="3"/>
  <c r="V72" i="3" s="1"/>
  <c r="U88" i="3"/>
  <c r="V88" i="3" s="1"/>
  <c r="U104" i="3"/>
  <c r="V104" i="3" s="1"/>
  <c r="U120" i="3"/>
  <c r="V120" i="3" s="1"/>
  <c r="U136" i="3"/>
  <c r="V136" i="3" s="1"/>
  <c r="R154" i="3"/>
  <c r="S154" i="3" s="1"/>
  <c r="Q154" i="3"/>
  <c r="R170" i="3"/>
  <c r="S170" i="3" s="1"/>
  <c r="Q170" i="3"/>
  <c r="R180" i="3"/>
  <c r="S180" i="3" s="1"/>
  <c r="S200" i="3"/>
  <c r="S255" i="3"/>
  <c r="U330" i="3"/>
  <c r="V330" i="3" s="1"/>
  <c r="R442" i="3"/>
  <c r="S442" i="3" s="1"/>
  <c r="Q442" i="3"/>
  <c r="R446" i="3"/>
  <c r="S446" i="3" s="1"/>
  <c r="Q446" i="3"/>
  <c r="S462" i="3"/>
  <c r="R606" i="3"/>
  <c r="S606" i="3" s="1"/>
  <c r="Q606" i="3"/>
  <c r="R385" i="3"/>
  <c r="S385" i="3" s="1"/>
  <c r="Q385" i="3"/>
  <c r="S413" i="3"/>
  <c r="R423" i="3"/>
  <c r="S423" i="3" s="1"/>
  <c r="Q423" i="3"/>
  <c r="S429" i="3"/>
  <c r="S521" i="3"/>
  <c r="Q226" i="3"/>
  <c r="Q242" i="3"/>
  <c r="Q258" i="3"/>
  <c r="Q274" i="3"/>
  <c r="Q290" i="3"/>
  <c r="Q306" i="3"/>
  <c r="R369" i="3"/>
  <c r="S369" i="3" s="1"/>
  <c r="Q369" i="3"/>
  <c r="S404" i="3"/>
  <c r="S439" i="3"/>
  <c r="S443" i="3"/>
  <c r="S503" i="3"/>
  <c r="R722" i="3"/>
  <c r="S722" i="3" s="1"/>
  <c r="Q722" i="3"/>
  <c r="R388" i="3"/>
  <c r="S388" i="3" s="1"/>
  <c r="Q388" i="3"/>
  <c r="S344" i="3"/>
  <c r="S494" i="3"/>
  <c r="S511" i="3"/>
  <c r="S532" i="3"/>
  <c r="R604" i="3"/>
  <c r="S604" i="3" s="1"/>
  <c r="Q604" i="3"/>
  <c r="Q237" i="3"/>
  <c r="Q253" i="3"/>
  <c r="Q269" i="3"/>
  <c r="Q285" i="3"/>
  <c r="Q301" i="3"/>
  <c r="Q317" i="3"/>
  <c r="Q333" i="3"/>
  <c r="R448" i="3"/>
  <c r="S448" i="3" s="1"/>
  <c r="Q448" i="3"/>
  <c r="R504" i="3"/>
  <c r="S504" i="3" s="1"/>
  <c r="Q504" i="3"/>
  <c r="Q198" i="3"/>
  <c r="Q214" i="3"/>
  <c r="Q230" i="3"/>
  <c r="Q246" i="3"/>
  <c r="Q262" i="3"/>
  <c r="Q278" i="3"/>
  <c r="Q294" i="3"/>
  <c r="Q310" i="3"/>
  <c r="Q326" i="3"/>
  <c r="Q342" i="3"/>
  <c r="Q344" i="3"/>
  <c r="R346" i="3"/>
  <c r="S346" i="3" s="1"/>
  <c r="Q348" i="3"/>
  <c r="Q358" i="3"/>
  <c r="R402" i="3"/>
  <c r="S402" i="3" s="1"/>
  <c r="Q402" i="3"/>
  <c r="S515" i="3"/>
  <c r="R568" i="3"/>
  <c r="S568" i="3" s="1"/>
  <c r="Q568" i="3"/>
  <c r="S572" i="3"/>
  <c r="Q672" i="3"/>
  <c r="R672" i="3"/>
  <c r="S672" i="3" s="1"/>
  <c r="Q175" i="3"/>
  <c r="Q191" i="3"/>
  <c r="Q207" i="3"/>
  <c r="Q223" i="3"/>
  <c r="Q239" i="3"/>
  <c r="Q255" i="3"/>
  <c r="Q271" i="3"/>
  <c r="Q287" i="3"/>
  <c r="Q303" i="3"/>
  <c r="Q319" i="3"/>
  <c r="Q335" i="3"/>
  <c r="R363" i="3"/>
  <c r="S363" i="3" s="1"/>
  <c r="Q363" i="3"/>
  <c r="S365" i="3"/>
  <c r="R386" i="3"/>
  <c r="S386" i="3" s="1"/>
  <c r="Q386" i="3"/>
  <c r="Q391" i="3"/>
  <c r="S411" i="3"/>
  <c r="S427" i="3"/>
  <c r="S498" i="3"/>
  <c r="S600" i="3"/>
  <c r="S612" i="3"/>
  <c r="Q184" i="3"/>
  <c r="Q200" i="3"/>
  <c r="Q216" i="3"/>
  <c r="Q232" i="3"/>
  <c r="Q248" i="3"/>
  <c r="Q264" i="3"/>
  <c r="Q280" i="3"/>
  <c r="Q296" i="3"/>
  <c r="Q312" i="3"/>
  <c r="Q328" i="3"/>
  <c r="S478" i="3"/>
  <c r="S530" i="3"/>
  <c r="R542" i="3"/>
  <c r="S542" i="3" s="1"/>
  <c r="Q542" i="3"/>
  <c r="S623" i="3"/>
  <c r="Q241" i="3"/>
  <c r="Q257" i="3"/>
  <c r="Q273" i="3"/>
  <c r="Q289" i="3"/>
  <c r="Q305" i="3"/>
  <c r="Q321" i="3"/>
  <c r="Q337" i="3"/>
  <c r="S361" i="3"/>
  <c r="Q365" i="3"/>
  <c r="R418" i="3"/>
  <c r="S418" i="3" s="1"/>
  <c r="Q418" i="3"/>
  <c r="S449" i="3"/>
  <c r="Q186" i="3"/>
  <c r="Q202" i="3"/>
  <c r="Q218" i="3"/>
  <c r="Q234" i="3"/>
  <c r="Q250" i="3"/>
  <c r="Q266" i="3"/>
  <c r="Q282" i="3"/>
  <c r="Q298" i="3"/>
  <c r="Q314" i="3"/>
  <c r="Q330" i="3"/>
  <c r="R353" i="3"/>
  <c r="S353" i="3" s="1"/>
  <c r="Q353" i="3"/>
  <c r="S381" i="3"/>
  <c r="R397" i="3"/>
  <c r="S397" i="3" s="1"/>
  <c r="Q397" i="3"/>
  <c r="S409" i="3"/>
  <c r="R425" i="3"/>
  <c r="S425" i="3" s="1"/>
  <c r="Q425" i="3"/>
  <c r="S452" i="3"/>
  <c r="R554" i="3"/>
  <c r="S554" i="3" s="1"/>
  <c r="Q554" i="3"/>
  <c r="Q163" i="3"/>
  <c r="Q179" i="3"/>
  <c r="Q195" i="3"/>
  <c r="Q211" i="3"/>
  <c r="Q227" i="3"/>
  <c r="Q243" i="3"/>
  <c r="Q259" i="3"/>
  <c r="Q275" i="3"/>
  <c r="Q291" i="3"/>
  <c r="Q307" i="3"/>
  <c r="Q323" i="3"/>
  <c r="Q339" i="3"/>
  <c r="Q361" i="3"/>
  <c r="R372" i="3"/>
  <c r="S372" i="3" s="1"/>
  <c r="Q374" i="3"/>
  <c r="R379" i="3"/>
  <c r="S379" i="3" s="1"/>
  <c r="Q379" i="3"/>
  <c r="S441" i="3"/>
  <c r="S445" i="3"/>
  <c r="Q547" i="3"/>
  <c r="R547" i="3"/>
  <c r="S547" i="3" s="1"/>
  <c r="S558" i="3"/>
  <c r="Q370" i="3"/>
  <c r="Q381" i="3"/>
  <c r="Q409" i="3"/>
  <c r="R633" i="3"/>
  <c r="S633" i="3" s="1"/>
  <c r="Q633" i="3"/>
  <c r="R646" i="3"/>
  <c r="S646" i="3" s="1"/>
  <c r="Q646" i="3"/>
  <c r="R698" i="3"/>
  <c r="S698" i="3" s="1"/>
  <c r="Q698" i="3"/>
  <c r="R566" i="3"/>
  <c r="S566" i="3" s="1"/>
  <c r="Q566" i="3"/>
  <c r="R650" i="3"/>
  <c r="S650" i="3" s="1"/>
  <c r="Q650" i="3"/>
  <c r="R431" i="3"/>
  <c r="S431" i="3" s="1"/>
  <c r="Q431" i="3"/>
  <c r="S502" i="3"/>
  <c r="R517" i="3"/>
  <c r="S517" i="3" s="1"/>
  <c r="Q517" i="3"/>
  <c r="R550" i="3"/>
  <c r="S550" i="3" s="1"/>
  <c r="Q550" i="3"/>
  <c r="S561" i="3"/>
  <c r="S576" i="3"/>
  <c r="R609" i="3"/>
  <c r="S609" i="3" s="1"/>
  <c r="Q609" i="3"/>
  <c r="R654" i="3"/>
  <c r="S654" i="3" s="1"/>
  <c r="Q654" i="3"/>
  <c r="R661" i="3"/>
  <c r="S661" i="3" s="1"/>
  <c r="Q661" i="3"/>
  <c r="S760" i="3"/>
  <c r="Q502" i="3"/>
  <c r="R519" i="3"/>
  <c r="S519" i="3" s="1"/>
  <c r="Q534" i="3"/>
  <c r="Q545" i="3"/>
  <c r="Q561" i="3"/>
  <c r="R564" i="3"/>
  <c r="S564" i="3" s="1"/>
  <c r="Q564" i="3"/>
  <c r="Q576" i="3"/>
  <c r="Q612" i="3"/>
  <c r="S621" i="3"/>
  <c r="S637" i="3"/>
  <c r="S684" i="3"/>
  <c r="Q411" i="3"/>
  <c r="Q427" i="3"/>
  <c r="Q433" i="3"/>
  <c r="Q452" i="3"/>
  <c r="Q454" i="3"/>
  <c r="R456" i="3"/>
  <c r="S456" i="3" s="1"/>
  <c r="Q482" i="3"/>
  <c r="R488" i="3"/>
  <c r="S488" i="3" s="1"/>
  <c r="R496" i="3"/>
  <c r="S496" i="3" s="1"/>
  <c r="R522" i="3"/>
  <c r="S522" i="3" s="1"/>
  <c r="Q522" i="3"/>
  <c r="Q528" i="3"/>
  <c r="Q532" i="3"/>
  <c r="R548" i="3"/>
  <c r="S548" i="3" s="1"/>
  <c r="Q548" i="3"/>
  <c r="R552" i="3"/>
  <c r="S552" i="3" s="1"/>
  <c r="S574" i="3"/>
  <c r="S627" i="3"/>
  <c r="R753" i="3"/>
  <c r="Q753" i="3"/>
  <c r="Q812" i="3"/>
  <c r="R812" i="3"/>
  <c r="S812" i="3" s="1"/>
  <c r="Q404" i="3"/>
  <c r="Q420" i="3"/>
  <c r="Q429" i="3"/>
  <c r="Q458" i="3"/>
  <c r="Q466" i="3"/>
  <c r="R472" i="3"/>
  <c r="S472" i="3" s="1"/>
  <c r="R480" i="3"/>
  <c r="S480" i="3" s="1"/>
  <c r="Q486" i="3"/>
  <c r="Q490" i="3"/>
  <c r="Q494" i="3"/>
  <c r="Q507" i="3"/>
  <c r="Q511" i="3"/>
  <c r="R524" i="3"/>
  <c r="S524" i="3" s="1"/>
  <c r="Q526" i="3"/>
  <c r="Q602" i="3"/>
  <c r="S753" i="3"/>
  <c r="Q413" i="3"/>
  <c r="Q437" i="3"/>
  <c r="Q439" i="3"/>
  <c r="R447" i="3"/>
  <c r="S447" i="3" s="1"/>
  <c r="Q447" i="3"/>
  <c r="Q462" i="3"/>
  <c r="R464" i="3"/>
  <c r="S464" i="3" s="1"/>
  <c r="Q470" i="3"/>
  <c r="Q474" i="3"/>
  <c r="Q478" i="3"/>
  <c r="Q513" i="3"/>
  <c r="Q515" i="3"/>
  <c r="Q543" i="3"/>
  <c r="R562" i="3"/>
  <c r="S562" i="3" s="1"/>
  <c r="Q562" i="3"/>
  <c r="R569" i="3"/>
  <c r="S569" i="3" s="1"/>
  <c r="Q574" i="3"/>
  <c r="S577" i="3"/>
  <c r="S677" i="3"/>
  <c r="Q390" i="3"/>
  <c r="Q406" i="3"/>
  <c r="Q422" i="3"/>
  <c r="Q441" i="3"/>
  <c r="Q553" i="3"/>
  <c r="R553" i="3"/>
  <c r="S553" i="3" s="1"/>
  <c r="S582" i="3"/>
  <c r="R613" i="3"/>
  <c r="S613" i="3" s="1"/>
  <c r="Q613" i="3"/>
  <c r="R631" i="3"/>
  <c r="S631" i="3" s="1"/>
  <c r="Q631" i="3"/>
  <c r="Q648" i="3"/>
  <c r="R648" i="3"/>
  <c r="S648" i="3" s="1"/>
  <c r="S655" i="3"/>
  <c r="R659" i="3"/>
  <c r="S659" i="3" s="1"/>
  <c r="Q659" i="3"/>
  <c r="R505" i="3"/>
  <c r="S505" i="3" s="1"/>
  <c r="R555" i="3"/>
  <c r="S555" i="3" s="1"/>
  <c r="Q572" i="3"/>
  <c r="Q577" i="3"/>
  <c r="Q600" i="3"/>
  <c r="Q610" i="3"/>
  <c r="S625" i="3"/>
  <c r="S628" i="3"/>
  <c r="Q408" i="3"/>
  <c r="Q424" i="3"/>
  <c r="Q443" i="3"/>
  <c r="Q449" i="3"/>
  <c r="R495" i="3"/>
  <c r="S495" i="3" s="1"/>
  <c r="Q495" i="3"/>
  <c r="S535" i="3"/>
  <c r="R560" i="3"/>
  <c r="S560" i="3" s="1"/>
  <c r="Q560" i="3"/>
  <c r="Q582" i="3"/>
  <c r="Q603" i="3"/>
  <c r="R603" i="3"/>
  <c r="S603" i="3" s="1"/>
  <c r="R619" i="3"/>
  <c r="S619" i="3" s="1"/>
  <c r="Q619" i="3"/>
  <c r="R665" i="3"/>
  <c r="S665" i="3" s="1"/>
  <c r="Q665" i="3"/>
  <c r="Q401" i="3"/>
  <c r="Q417" i="3"/>
  <c r="Q445" i="3"/>
  <c r="R479" i="3"/>
  <c r="S479" i="3" s="1"/>
  <c r="Q479" i="3"/>
  <c r="Q503" i="3"/>
  <c r="R520" i="3"/>
  <c r="S520" i="3" s="1"/>
  <c r="Q546" i="3"/>
  <c r="S551" i="3"/>
  <c r="S580" i="3"/>
  <c r="Q598" i="3"/>
  <c r="R463" i="3"/>
  <c r="S463" i="3" s="1"/>
  <c r="Q463" i="3"/>
  <c r="R506" i="3"/>
  <c r="S506" i="3" s="1"/>
  <c r="Q506" i="3"/>
  <c r="S516" i="3"/>
  <c r="Q518" i="3"/>
  <c r="R523" i="3"/>
  <c r="S523" i="3" s="1"/>
  <c r="Q523" i="3"/>
  <c r="R556" i="3"/>
  <c r="S556" i="3" s="1"/>
  <c r="Q556" i="3"/>
  <c r="R585" i="3"/>
  <c r="S585" i="3" s="1"/>
  <c r="R690" i="3"/>
  <c r="S690" i="3" s="1"/>
  <c r="Q690" i="3"/>
  <c r="R732" i="3"/>
  <c r="S732" i="3" s="1"/>
  <c r="Q732" i="3"/>
  <c r="R620" i="3"/>
  <c r="S620" i="3" s="1"/>
  <c r="R716" i="3"/>
  <c r="S716" i="3" s="1"/>
  <c r="Q716" i="3"/>
  <c r="S736" i="3"/>
  <c r="R770" i="3"/>
  <c r="S770" i="3" s="1"/>
  <c r="Q770" i="3"/>
  <c r="S786" i="3"/>
  <c r="S796" i="3"/>
  <c r="S806" i="3"/>
  <c r="R710" i="3"/>
  <c r="S710" i="3" s="1"/>
  <c r="Q710" i="3"/>
  <c r="S740" i="3"/>
  <c r="S707" i="3"/>
  <c r="S729" i="3"/>
  <c r="S733" i="3"/>
  <c r="S761" i="3"/>
  <c r="S657" i="3"/>
  <c r="Q688" i="3"/>
  <c r="R688" i="3"/>
  <c r="S688" i="3" s="1"/>
  <c r="R787" i="3"/>
  <c r="S787" i="3" s="1"/>
  <c r="Q787" i="3"/>
  <c r="R696" i="3"/>
  <c r="S696" i="3" s="1"/>
  <c r="Q696" i="3"/>
  <c r="R730" i="3"/>
  <c r="S730" i="3" s="1"/>
  <c r="Q730" i="3"/>
  <c r="S638" i="3"/>
  <c r="Q657" i="3"/>
  <c r="R675" i="3"/>
  <c r="S675" i="3" s="1"/>
  <c r="Q683" i="3"/>
  <c r="R714" i="3"/>
  <c r="S714" i="3" s="1"/>
  <c r="Q714" i="3"/>
  <c r="S673" i="3"/>
  <c r="R794" i="3"/>
  <c r="S794" i="3" s="1"/>
  <c r="Q794" i="3"/>
  <c r="Q638" i="3"/>
  <c r="R647" i="3"/>
  <c r="S647" i="3" s="1"/>
  <c r="Q647" i="3"/>
  <c r="Q655" i="3"/>
  <c r="Q666" i="3"/>
  <c r="Q678" i="3"/>
  <c r="S681" i="3"/>
  <c r="R691" i="3"/>
  <c r="S691" i="3" s="1"/>
  <c r="S751" i="3"/>
  <c r="S758" i="3"/>
  <c r="S529" i="3"/>
  <c r="R634" i="3"/>
  <c r="S634" i="3" s="1"/>
  <c r="Q673" i="3"/>
  <c r="R694" i="3"/>
  <c r="S694" i="3" s="1"/>
  <c r="Q694" i="3"/>
  <c r="R611" i="3"/>
  <c r="S611" i="3" s="1"/>
  <c r="Q617" i="3"/>
  <c r="Q649" i="3"/>
  <c r="Q651" i="3"/>
  <c r="Q814" i="3"/>
  <c r="R632" i="3"/>
  <c r="S632" i="3" s="1"/>
  <c r="Q686" i="3"/>
  <c r="S742" i="3"/>
  <c r="Q656" i="3"/>
  <c r="R656" i="3"/>
  <c r="S656" i="3" s="1"/>
  <c r="S669" i="3"/>
  <c r="R712" i="3"/>
  <c r="S712" i="3" s="1"/>
  <c r="Q712" i="3"/>
  <c r="R749" i="3"/>
  <c r="S749" i="3" s="1"/>
  <c r="Q749" i="3"/>
  <c r="S789" i="3"/>
  <c r="R826" i="3"/>
  <c r="S826" i="3" s="1"/>
  <c r="Q826" i="3"/>
  <c r="R834" i="3"/>
  <c r="S834" i="3" s="1"/>
  <c r="Q834" i="3"/>
  <c r="R658" i="3"/>
  <c r="S658" i="3" s="1"/>
  <c r="R682" i="3"/>
  <c r="S682" i="3" s="1"/>
  <c r="Q682" i="3"/>
  <c r="S735" i="3"/>
  <c r="Q689" i="3"/>
  <c r="R772" i="3"/>
  <c r="S772" i="3" s="1"/>
  <c r="S814" i="3"/>
  <c r="S841" i="3"/>
  <c r="S862" i="3"/>
  <c r="Q780" i="3"/>
  <c r="R780" i="3"/>
  <c r="S780" i="3" s="1"/>
  <c r="R762" i="3"/>
  <c r="S762" i="3" s="1"/>
  <c r="Q762" i="3"/>
  <c r="S764" i="3"/>
  <c r="R771" i="3"/>
  <c r="S771" i="3" s="1"/>
  <c r="Q771" i="3"/>
  <c r="R782" i="3"/>
  <c r="S782" i="3" s="1"/>
  <c r="Q828" i="3"/>
  <c r="R828" i="3"/>
  <c r="S828" i="3" s="1"/>
  <c r="R859" i="3"/>
  <c r="S859" i="3" s="1"/>
  <c r="Q859" i="3"/>
  <c r="S686" i="3"/>
  <c r="Q747" i="3"/>
  <c r="Q751" i="3"/>
  <c r="S790" i="3"/>
  <c r="R802" i="3"/>
  <c r="S802" i="3" s="1"/>
  <c r="Q802" i="3"/>
  <c r="R804" i="3"/>
  <c r="S804" i="3" s="1"/>
  <c r="S835" i="3"/>
  <c r="Q745" i="3"/>
  <c r="Q764" i="3"/>
  <c r="R822" i="3"/>
  <c r="S822" i="3" s="1"/>
  <c r="Q822" i="3"/>
  <c r="S876" i="3"/>
  <c r="S879" i="3"/>
  <c r="Q741" i="3"/>
  <c r="Q788" i="3"/>
  <c r="R788" i="3"/>
  <c r="S788" i="3" s="1"/>
  <c r="Q790" i="3"/>
  <c r="Q818" i="3"/>
  <c r="Q729" i="3"/>
  <c r="Q731" i="3"/>
  <c r="Q733" i="3"/>
  <c r="Q737" i="3"/>
  <c r="Q758" i="3"/>
  <c r="Q760" i="3"/>
  <c r="S829" i="3"/>
  <c r="S956" i="3"/>
  <c r="Q719" i="3"/>
  <c r="R746" i="3"/>
  <c r="S746" i="3" s="1"/>
  <c r="Q746" i="3"/>
  <c r="S748" i="3"/>
  <c r="R752" i="3"/>
  <c r="S752" i="3" s="1"/>
  <c r="S847" i="3"/>
  <c r="Q705" i="3"/>
  <c r="R774" i="3"/>
  <c r="S774" i="3" s="1"/>
  <c r="S798" i="3"/>
  <c r="Q820" i="3"/>
  <c r="R820" i="3"/>
  <c r="S820" i="3" s="1"/>
  <c r="R830" i="3"/>
  <c r="S830" i="3" s="1"/>
  <c r="Q830" i="3"/>
  <c r="Q950" i="3"/>
  <c r="R950" i="3"/>
  <c r="S950" i="3" s="1"/>
  <c r="S915" i="3"/>
  <c r="R890" i="3"/>
  <c r="S890" i="3" s="1"/>
  <c r="Q890" i="3"/>
  <c r="R944" i="3"/>
  <c r="S944" i="3" s="1"/>
  <c r="Q944" i="3"/>
  <c r="R1022" i="3"/>
  <c r="S1022" i="3" s="1"/>
  <c r="Q1022" i="3"/>
  <c r="Q868" i="3"/>
  <c r="R871" i="3"/>
  <c r="S871" i="3" s="1"/>
  <c r="Q871" i="3"/>
  <c r="S923" i="3"/>
  <c r="R851" i="3"/>
  <c r="S851" i="3" s="1"/>
  <c r="Q851" i="3"/>
  <c r="Q887" i="3"/>
  <c r="R985" i="3"/>
  <c r="S985" i="3" s="1"/>
  <c r="Q985" i="3"/>
  <c r="R857" i="3"/>
  <c r="S857" i="3" s="1"/>
  <c r="R860" i="3"/>
  <c r="S860" i="3" s="1"/>
  <c r="Q860" i="3"/>
  <c r="Q884" i="3"/>
  <c r="S904" i="3"/>
  <c r="S920" i="3"/>
  <c r="R835" i="3"/>
  <c r="Q835" i="3"/>
  <c r="Q853" i="3"/>
  <c r="R888" i="3"/>
  <c r="S888" i="3" s="1"/>
  <c r="Q888" i="3"/>
  <c r="R869" i="3"/>
  <c r="S869" i="3" s="1"/>
  <c r="Q869" i="3"/>
  <c r="Q873" i="3"/>
  <c r="S898" i="3"/>
  <c r="R952" i="3"/>
  <c r="S952" i="3" s="1"/>
  <c r="Q952" i="3"/>
  <c r="R819" i="3"/>
  <c r="S819" i="3" s="1"/>
  <c r="Q819" i="3"/>
  <c r="Q837" i="3"/>
  <c r="Q843" i="3"/>
  <c r="Q845" i="3"/>
  <c r="Q862" i="3"/>
  <c r="Q942" i="3"/>
  <c r="R942" i="3"/>
  <c r="S942" i="3" s="1"/>
  <c r="Q841" i="3"/>
  <c r="Q847" i="3"/>
  <c r="Q849" i="3"/>
  <c r="R948" i="3"/>
  <c r="S948" i="3" s="1"/>
  <c r="Q948" i="3"/>
  <c r="R803" i="3"/>
  <c r="S803" i="3" s="1"/>
  <c r="Q803" i="3"/>
  <c r="Q827" i="3"/>
  <c r="Q829" i="3"/>
  <c r="R997" i="3"/>
  <c r="S997" i="3" s="1"/>
  <c r="Q997" i="3"/>
  <c r="Q805" i="3"/>
  <c r="S883" i="3"/>
  <c r="S908" i="3"/>
  <c r="S918" i="3"/>
  <c r="S974" i="3"/>
  <c r="S896" i="3"/>
  <c r="R956" i="3"/>
  <c r="Q956" i="3"/>
  <c r="S963" i="3"/>
  <c r="Q901" i="3"/>
  <c r="R966" i="3"/>
  <c r="S966" i="3" s="1"/>
  <c r="R987" i="3"/>
  <c r="S987" i="3" s="1"/>
  <c r="S1058" i="3"/>
  <c r="S1005" i="3"/>
  <c r="R1055" i="3"/>
  <c r="S1055" i="3" s="1"/>
  <c r="Q1055" i="3"/>
  <c r="S988" i="3"/>
  <c r="R1023" i="3"/>
  <c r="S1023" i="3" s="1"/>
  <c r="Q1023" i="3"/>
  <c r="S932" i="3"/>
  <c r="R1085" i="3"/>
  <c r="S1085" i="3" s="1"/>
  <c r="Q1085" i="3"/>
  <c r="S924" i="3"/>
  <c r="Q928" i="3"/>
  <c r="Q936" i="3"/>
  <c r="R973" i="3"/>
  <c r="S973" i="3" s="1"/>
  <c r="Q973" i="3"/>
  <c r="Q988" i="3"/>
  <c r="S1000" i="3"/>
  <c r="R926" i="3"/>
  <c r="S926" i="3" s="1"/>
  <c r="Q932" i="3"/>
  <c r="Q981" i="3"/>
  <c r="R1062" i="3"/>
  <c r="S1062" i="3" s="1"/>
  <c r="Q1062" i="3"/>
  <c r="R957" i="3"/>
  <c r="S957" i="3" s="1"/>
  <c r="Q957" i="3"/>
  <c r="R1030" i="3"/>
  <c r="S1030" i="3" s="1"/>
  <c r="Q1030" i="3"/>
  <c r="R910" i="3"/>
  <c r="S910" i="3" s="1"/>
  <c r="Q916" i="3"/>
  <c r="R1015" i="3"/>
  <c r="S1015" i="3" s="1"/>
  <c r="Q1015" i="3"/>
  <c r="R1066" i="3"/>
  <c r="S1066" i="3" s="1"/>
  <c r="Q1066" i="3"/>
  <c r="Q896" i="3"/>
  <c r="R902" i="3"/>
  <c r="S902" i="3" s="1"/>
  <c r="Q904" i="3"/>
  <c r="Q908" i="3"/>
  <c r="R941" i="3"/>
  <c r="S941" i="3" s="1"/>
  <c r="Q941" i="3"/>
  <c r="Q959" i="3"/>
  <c r="Q965" i="3"/>
  <c r="Q967" i="3"/>
  <c r="S984" i="3"/>
  <c r="R989" i="3"/>
  <c r="S989" i="3" s="1"/>
  <c r="Q989" i="3"/>
  <c r="Q892" i="3"/>
  <c r="R894" i="3"/>
  <c r="S894" i="3" s="1"/>
  <c r="Q900" i="3"/>
  <c r="S955" i="3"/>
  <c r="Q963" i="3"/>
  <c r="Q969" i="3"/>
  <c r="Q971" i="3"/>
  <c r="R1103" i="3"/>
  <c r="S1103" i="3" s="1"/>
  <c r="Q1103" i="3"/>
  <c r="R925" i="3"/>
  <c r="S925" i="3" s="1"/>
  <c r="Q925" i="3"/>
  <c r="Q949" i="3"/>
  <c r="Q951" i="3"/>
  <c r="R1034" i="3"/>
  <c r="S1034" i="3" s="1"/>
  <c r="Q1034" i="3"/>
  <c r="S1073" i="3"/>
  <c r="Q1080" i="3"/>
  <c r="R1080" i="3"/>
  <c r="S1080" i="3" s="1"/>
  <c r="R1126" i="3"/>
  <c r="S1126" i="3" s="1"/>
  <c r="Q1126" i="3"/>
  <c r="S939" i="3"/>
  <c r="R1047" i="3"/>
  <c r="S1047" i="3" s="1"/>
  <c r="Q1047" i="3"/>
  <c r="R909" i="3"/>
  <c r="S909" i="3" s="1"/>
  <c r="Q909" i="3"/>
  <c r="S992" i="3"/>
  <c r="Q996" i="3"/>
  <c r="S1041" i="3"/>
  <c r="S1165" i="3"/>
  <c r="Q1001" i="3"/>
  <c r="Q1004" i="3"/>
  <c r="S1181" i="3"/>
  <c r="R1137" i="3"/>
  <c r="S1137" i="3" s="1"/>
  <c r="S1140" i="3"/>
  <c r="S1159" i="3"/>
  <c r="R1185" i="3"/>
  <c r="S1185" i="3" s="1"/>
  <c r="Q1185" i="3"/>
  <c r="R1078" i="3"/>
  <c r="S1078" i="3" s="1"/>
  <c r="Q1078" i="3"/>
  <c r="R1147" i="3"/>
  <c r="S1147" i="3" s="1"/>
  <c r="Q1147" i="3"/>
  <c r="S1150" i="3"/>
  <c r="S1153" i="3"/>
  <c r="S1198" i="3"/>
  <c r="S1212" i="3"/>
  <c r="R1071" i="3"/>
  <c r="S1071" i="3" s="1"/>
  <c r="Q1071" i="3"/>
  <c r="R1119" i="3"/>
  <c r="S1119" i="3" s="1"/>
  <c r="Q1119" i="3"/>
  <c r="R1039" i="3"/>
  <c r="S1039" i="3" s="1"/>
  <c r="Q1039" i="3"/>
  <c r="R1096" i="3"/>
  <c r="S1096" i="3" s="1"/>
  <c r="Q1096" i="3"/>
  <c r="R1163" i="3"/>
  <c r="S1163" i="3" s="1"/>
  <c r="Q1163" i="3"/>
  <c r="R1179" i="3"/>
  <c r="S1179" i="3" s="1"/>
  <c r="Q1179" i="3"/>
  <c r="Q1026" i="3"/>
  <c r="Q1058" i="3"/>
  <c r="Q1073" i="3"/>
  <c r="S1135" i="3"/>
  <c r="Q1003" i="3"/>
  <c r="Q1005" i="3"/>
  <c r="Q1007" i="3"/>
  <c r="Q1041" i="3"/>
  <c r="S1054" i="3"/>
  <c r="S1101" i="3"/>
  <c r="R1166" i="3"/>
  <c r="S1166" i="3" s="1"/>
  <c r="S1199" i="3"/>
  <c r="S1206" i="3"/>
  <c r="S1213" i="3"/>
  <c r="R1024" i="3"/>
  <c r="S1024" i="3" s="1"/>
  <c r="S1037" i="3"/>
  <c r="R1056" i="3"/>
  <c r="S1056" i="3" s="1"/>
  <c r="Q1083" i="3"/>
  <c r="Q1054" i="3"/>
  <c r="R1086" i="3"/>
  <c r="S1086" i="3" s="1"/>
  <c r="R1094" i="3"/>
  <c r="S1094" i="3" s="1"/>
  <c r="Q1094" i="3"/>
  <c r="Q1101" i="3"/>
  <c r="R1112" i="3"/>
  <c r="S1112" i="3" s="1"/>
  <c r="Q1112" i="3"/>
  <c r="S1145" i="3"/>
  <c r="S1151" i="3"/>
  <c r="Q982" i="3"/>
  <c r="Q998" i="3"/>
  <c r="Q1037" i="3"/>
  <c r="R1142" i="3"/>
  <c r="S1142" i="3" s="1"/>
  <c r="Q1142" i="3"/>
  <c r="S1148" i="3"/>
  <c r="S1167" i="3"/>
  <c r="S1183" i="3"/>
  <c r="S1189" i="3"/>
  <c r="S1196" i="3"/>
  <c r="S1207" i="3"/>
  <c r="R1016" i="3"/>
  <c r="S1016" i="3" s="1"/>
  <c r="Q1031" i="3"/>
  <c r="R1048" i="3"/>
  <c r="S1048" i="3" s="1"/>
  <c r="Q1063" i="3"/>
  <c r="S1102" i="3"/>
  <c r="R1087" i="3"/>
  <c r="S1087" i="3" s="1"/>
  <c r="Q1087" i="3"/>
  <c r="R1128" i="3"/>
  <c r="S1128" i="3" s="1"/>
  <c r="Q1128" i="3"/>
  <c r="S1059" i="3"/>
  <c r="R1077" i="3"/>
  <c r="S1077" i="3" s="1"/>
  <c r="Q1077" i="3"/>
  <c r="R1110" i="3"/>
  <c r="S1110" i="3" s="1"/>
  <c r="Q1110" i="3"/>
  <c r="R1201" i="3"/>
  <c r="S1201" i="3" s="1"/>
  <c r="Q1201" i="3"/>
  <c r="S1070" i="3"/>
  <c r="S1158" i="3"/>
  <c r="S1197" i="3"/>
  <c r="S1038" i="3"/>
  <c r="S1118" i="3"/>
  <c r="S1134" i="3"/>
  <c r="S1204" i="3"/>
  <c r="Q1093" i="3"/>
  <c r="Q1109" i="3"/>
  <c r="Q1125" i="3"/>
  <c r="Q1141" i="3"/>
  <c r="Q1157" i="3"/>
  <c r="Q1173" i="3"/>
  <c r="Q1189" i="3"/>
  <c r="Q1205" i="3"/>
  <c r="Q1198" i="3"/>
  <c r="Q1214" i="3"/>
  <c r="Q1191" i="3"/>
  <c r="Q1207" i="3"/>
  <c r="Q1200" i="3"/>
  <c r="Q1216" i="3"/>
  <c r="Q1158" i="3"/>
  <c r="Q1174" i="3"/>
  <c r="Q1190" i="3"/>
  <c r="Q1206" i="3"/>
  <c r="Q1135" i="3"/>
  <c r="Q1151" i="3"/>
  <c r="Q1167" i="3"/>
  <c r="Q1183" i="3"/>
  <c r="Q1199" i="3"/>
  <c r="Q1215" i="3"/>
  <c r="Q1144" i="3"/>
  <c r="Q1160" i="3"/>
  <c r="Q1176" i="3"/>
  <c r="Q1192" i="3"/>
  <c r="Q1208" i="3"/>
  <c r="D27" i="1" l="1"/>
  <c r="F7" i="1"/>
  <c r="E7" i="1" s="1"/>
  <c r="F10" i="1"/>
  <c r="F5" i="1"/>
  <c r="F9" i="1"/>
  <c r="E9" i="1" s="1"/>
  <c r="V25" i="3"/>
  <c r="D30" i="1" s="1"/>
  <c r="C30" i="1"/>
  <c r="V2" i="3"/>
  <c r="C29" i="1"/>
  <c r="C25" i="1"/>
  <c r="V3" i="3"/>
  <c r="D26" i="1" s="1"/>
  <c r="C26" i="1"/>
  <c r="F8" i="1"/>
  <c r="E5" i="1"/>
  <c r="C27" i="1"/>
  <c r="E10" i="1"/>
  <c r="F6" i="1"/>
  <c r="D11" i="1"/>
  <c r="C11" i="1"/>
  <c r="V4" i="3"/>
  <c r="D28" i="1" s="1"/>
  <c r="C28" i="1"/>
  <c r="F11" i="1" l="1"/>
  <c r="H6" i="1"/>
  <c r="F26" i="1"/>
  <c r="I26" i="1" s="1"/>
  <c r="E26" i="1"/>
  <c r="D25" i="1"/>
  <c r="E25" i="1" s="1"/>
  <c r="D29" i="1"/>
  <c r="E29" i="1" s="1"/>
  <c r="F28" i="1"/>
  <c r="I28" i="1" s="1"/>
  <c r="E28" i="1"/>
  <c r="H8" i="1"/>
  <c r="E8" i="1"/>
  <c r="H9" i="1"/>
  <c r="E6" i="1"/>
  <c r="H5" i="1"/>
  <c r="F30" i="1"/>
  <c r="I30" i="1" s="1"/>
  <c r="H10" i="1"/>
  <c r="E30" i="1"/>
  <c r="F27" i="1"/>
  <c r="I27" i="1" s="1"/>
  <c r="E27" i="1"/>
  <c r="H7" i="1"/>
  <c r="C18" i="1" l="1"/>
  <c r="F18" i="1"/>
  <c r="I18" i="1"/>
  <c r="I7" i="1"/>
  <c r="J7" i="1" s="1"/>
  <c r="H18" i="1"/>
  <c r="G18" i="1"/>
  <c r="D18" i="1"/>
  <c r="E18" i="1"/>
  <c r="F29" i="1"/>
  <c r="I29" i="1" s="1"/>
  <c r="F19" i="1"/>
  <c r="E19" i="1"/>
  <c r="D19" i="1"/>
  <c r="I8" i="1"/>
  <c r="J8" i="1" s="1"/>
  <c r="I19" i="1"/>
  <c r="H19" i="1"/>
  <c r="G19" i="1"/>
  <c r="C19" i="1"/>
  <c r="F25" i="1"/>
  <c r="I25" i="1" s="1"/>
  <c r="H21" i="1"/>
  <c r="G21" i="1"/>
  <c r="F21" i="1"/>
  <c r="I10" i="1"/>
  <c r="J10" i="1" s="1"/>
  <c r="C21" i="1"/>
  <c r="E21" i="1"/>
  <c r="I21" i="1"/>
  <c r="D21" i="1"/>
  <c r="C20" i="1"/>
  <c r="I20" i="1"/>
  <c r="H20" i="1"/>
  <c r="G20" i="1"/>
  <c r="F20" i="1"/>
  <c r="E20" i="1"/>
  <c r="D20" i="1"/>
  <c r="I9" i="1"/>
  <c r="J9" i="1" s="1"/>
  <c r="I16" i="1"/>
  <c r="H16" i="1"/>
  <c r="G16" i="1"/>
  <c r="F16" i="1"/>
  <c r="E16" i="1"/>
  <c r="D16" i="1"/>
  <c r="C16" i="1"/>
  <c r="I5" i="1"/>
  <c r="J5" i="1" s="1"/>
  <c r="H17" i="1"/>
  <c r="D17" i="1"/>
  <c r="C17" i="1"/>
  <c r="I17" i="1"/>
  <c r="G17" i="1"/>
  <c r="F17" i="1"/>
  <c r="I6" i="1"/>
  <c r="H11" i="1"/>
  <c r="B12" i="1" s="1"/>
  <c r="E17" i="1"/>
  <c r="J6" i="1" l="1"/>
  <c r="I11" i="1"/>
</calcChain>
</file>

<file path=xl/sharedStrings.xml><?xml version="1.0" encoding="utf-8"?>
<sst xmlns="http://schemas.openxmlformats.org/spreadsheetml/2006/main" count="12030" uniqueCount="6478">
  <si>
    <t>Your Trusted Knowledge Base: https://www.inlibra.com</t>
  </si>
  <si>
    <t>Paket</t>
  </si>
  <si>
    <t>Titel</t>
  </si>
  <si>
    <t>Wert*</t>
  </si>
  <si>
    <t>Ø Archiv-
rabatt</t>
  </si>
  <si>
    <t>Wert* nach
Archivrabatt</t>
  </si>
  <si>
    <t>Grund-
rabatt</t>
  </si>
  <si>
    <t>Paketausgangs-
preis*</t>
  </si>
  <si>
    <t>indiv. Preis*
inkl. Faktoren</t>
  </si>
  <si>
    <t>indiv. Preis
inkl. Faktoren
netto</t>
  </si>
  <si>
    <t>Faktoren</t>
  </si>
  <si>
    <t>Suhrkamp Backlist Gesamt (bis 2025)</t>
  </si>
  <si>
    <t>Einrichtungstyp</t>
  </si>
  <si>
    <t>Universitäten</t>
  </si>
  <si>
    <t>Suhrkamp Backlist Philosophie &amp; Religion</t>
  </si>
  <si>
    <t>Fachhochschulen</t>
  </si>
  <si>
    <t>Suhrkamp Backlist Soziologie, Gesellschaft &amp; Wirtschaft</t>
  </si>
  <si>
    <t>Einrichtungsgröße (Uni/FH)</t>
  </si>
  <si>
    <t>Staats-/Landesbibliotheken</t>
  </si>
  <si>
    <t>Suhrkamp Backlist Politik, Recht &amp; Geschichte</t>
  </si>
  <si>
    <t>&gt; 10.000 FTE</t>
  </si>
  <si>
    <t>≤ 5.000 FTE (Uni/FH)</t>
  </si>
  <si>
    <t>Suhrkamp Backlist Kultur, Literatur &amp; Medien</t>
  </si>
  <si>
    <t>Faktor gesamt</t>
  </si>
  <si>
    <t>≤ 10.000 FTE (Uni/FH)</t>
  </si>
  <si>
    <t>Suhrkamp Backlist Werkausgaben &amp; Editionen</t>
  </si>
  <si>
    <t>&gt; 10.000 FTE (Uni/FH)</t>
  </si>
  <si>
    <t>Summe der Fachpakete</t>
  </si>
  <si>
    <t>Preise* nach Einrichtung</t>
  </si>
  <si>
    <t>Uni ≤ 5.000</t>
  </si>
  <si>
    <t>Uni ≤ 10.000</t>
  </si>
  <si>
    <t>Uni &gt; 10.000</t>
  </si>
  <si>
    <t>FH ≤ 5.000</t>
  </si>
  <si>
    <t>FH ≤ 10.000</t>
  </si>
  <si>
    <t>FH &gt; 10.000</t>
  </si>
  <si>
    <t>StLB</t>
  </si>
  <si>
    <t>Anrechnung Kundenbestand (Blatt „Kundenbestand“)</t>
  </si>
  <si>
    <t>Titel im Bestand</t>
  </si>
  <si>
    <t>Wert* im Bestand</t>
  </si>
  <si>
    <t>Anteil am Paketwert</t>
  </si>
  <si>
    <t>verbleibender Wert* nach Archivrabatt</t>
  </si>
  <si>
    <t>Preis* nach Anrechnung inkl. Faktoren</t>
  </si>
  <si>
    <t>* Bruttopreise. Wert = Summe der Inst-Preise der enthaltenen Titel (Inst-Preis = NP × Faktor lt. Titelliste).</t>
  </si>
  <si>
    <t>Umfang: Suhrkamp-Backlist bis Erscheinungsjahr 2025 (Suhrkamp, Insel, Jüdischer Verlag, Deutscher Klassiker Verlag, Verlag der Weltreligionen). Die Neuerscheinungen 2026 sind in den Inlibra-Themenpaketen 2026 enthalten und hier ausgenommen.</t>
  </si>
  <si>
    <t>Archivrabatt je Titel nach Erscheinungsjahr (10–50 %, Konditionen Archivpakete), darauf der Grundrabatt des Pakets; Faktoren nach Einrichtungstyp und -größe lt. Tabelle oben rechts, für Staats-/Landesbibliotheken kein Größenfaktor.</t>
  </si>
  <si>
    <t>Mit dem Erwerb werden dauerhafte Zugriffsrechte erworben. Bereits erworbene Titel (z. B. über Contentselect) werden auf Nachweis (ISBN-Liste) angerechnet.</t>
  </si>
  <si>
    <t>Kundenbestand für die Anrechnung</t>
  </si>
  <si>
    <t>ISBN (E- oder Print-ISBN, mit/ohne Bindestriche)</t>
  </si>
  <si>
    <t>normiert (automatisch)</t>
  </si>
  <si>
    <t>Bereits erworbene Titel der Bibliothek (z. B. über Contentselect): ISBN-Liste in Spalte B einfügen. Die Titelliste markiert passende Titel, das Angebotsblatt rechnet den Preis nach Anrechnung. Für das nächste Angebot Liste wieder leeren.</t>
  </si>
  <si>
    <t>E-ISBN</t>
  </si>
  <si>
    <t>Print-ISBN</t>
  </si>
  <si>
    <t>Verlag</t>
  </si>
  <si>
    <t>Urheber</t>
  </si>
  <si>
    <t>Untertitel</t>
  </si>
  <si>
    <t>ET</t>
  </si>
  <si>
    <t>Jahr</t>
  </si>
  <si>
    <t>NP*</t>
  </si>
  <si>
    <t>Faktor</t>
  </si>
  <si>
    <t>Inst-Preis*</t>
  </si>
  <si>
    <t>Inlibra-Status 19.10.2026</t>
  </si>
  <si>
    <t>online auf Inlibra</t>
  </si>
  <si>
    <t>THEMA</t>
  </si>
  <si>
    <t>Fachpaket</t>
  </si>
  <si>
    <t>im Backlistangebot</t>
  </si>
  <si>
    <t>Altersklasse</t>
  </si>
  <si>
    <t>Archiv-rabatt</t>
  </si>
  <si>
    <t>Wert nach Archivrabatt*</t>
  </si>
  <si>
    <t>Kunden-bestand manuell (x)</t>
  </si>
  <si>
    <t>Kunden-bestand</t>
  </si>
  <si>
    <t>Wert im Kundenbestand*</t>
  </si>
  <si>
    <t>978-3-458-73188-7</t>
  </si>
  <si>
    <t>978-3-458-72020-1</t>
  </si>
  <si>
    <t>Verlag der Weltreligionen</t>
  </si>
  <si>
    <t>Wilden</t>
  </si>
  <si>
    <t>Lieder von Hingabe und Staunen</t>
  </si>
  <si>
    <t>Gedichte der frühen tamilischen Bhakti</t>
  </si>
  <si>
    <t>Paket SoWi Classics</t>
  </si>
  <si>
    <t>ja</t>
  </si>
  <si>
    <t>DSB;1FK</t>
  </si>
  <si>
    <t>Kultur, Literatur &amp; Medien</t>
  </si>
  <si>
    <t>978-3-458-73249-5</t>
  </si>
  <si>
    <t>978-3-458-70042-5</t>
  </si>
  <si>
    <t>Witzel/Scarlata/Gotō</t>
  </si>
  <si>
    <t>Rig-Veda. Das Heilige Wissen</t>
  </si>
  <si>
    <t>Dritter bis fünfter Liederkreis</t>
  </si>
  <si>
    <t>QRDF;DSB</t>
  </si>
  <si>
    <t>Philosophie &amp; Religion</t>
  </si>
  <si>
    <t>978-3-458-73368-3</t>
  </si>
  <si>
    <t>978-3-458-17588-9</t>
  </si>
  <si>
    <t>Insel Verlag</t>
  </si>
  <si>
    <t>Böhmer</t>
  </si>
  <si>
    <t>Der Major, der den Krieg überlistete</t>
  </si>
  <si>
    <t>NHF;DNB;NHTB;1FKP</t>
  </si>
  <si>
    <t>Politik, Recht &amp; Geschichte</t>
  </si>
  <si>
    <t>978-3-458-73495-6</t>
  </si>
  <si>
    <t>978-3-458-70043-2</t>
  </si>
  <si>
    <t>Schreiner</t>
  </si>
  <si>
    <t>Visnupurāna</t>
  </si>
  <si>
    <t>Althergebrachte Kunde über Visnu</t>
  </si>
  <si>
    <t>QRD;QDHC;DSB</t>
  </si>
  <si>
    <t>978-3-458-73504-5</t>
  </si>
  <si>
    <t>978-3-458-70044-9</t>
  </si>
  <si>
    <t>Meisig</t>
  </si>
  <si>
    <t>Samyutta-Nikāya - Die gruppierte Sammlung der Lehrreden des Buddha</t>
  </si>
  <si>
    <t>QRFF;QDHC;DSB</t>
  </si>
  <si>
    <t>978-3-458-73867-1</t>
  </si>
  <si>
    <t>978-3-458-17618-3</t>
  </si>
  <si>
    <t>Prinz</t>
  </si>
  <si>
    <t>Teresa von Ávila</t>
  </si>
  <si>
    <t>Biographie</t>
  </si>
  <si>
    <t>DNBX;QRVK2;DNBL;1DSE;3MD</t>
  </si>
  <si>
    <t>978-3-458-73969-2</t>
  </si>
  <si>
    <t>978-3-458-17600-8</t>
  </si>
  <si>
    <t>Schmid</t>
  </si>
  <si>
    <t>Gelassenheit</t>
  </si>
  <si>
    <t>Was wir gewinnen, wenn wir älter werden</t>
  </si>
  <si>
    <t>VFJG;QDX;VSP</t>
  </si>
  <si>
    <t>Soziologie, Gesellschaft &amp; Wirtschaft</t>
  </si>
  <si>
    <t>978-3-458-73973-9</t>
  </si>
  <si>
    <t>978-3-458-70046-3</t>
  </si>
  <si>
    <t>Wittern</t>
  </si>
  <si>
    <t>Jingde chuandeng lu</t>
  </si>
  <si>
    <t>Aufzeichnungen von der Übertragung der Leuchte aus der Ära Jingde</t>
  </si>
  <si>
    <t>QRFF;1FPC;3K;QRAX</t>
  </si>
  <si>
    <t>978-3-458-74029-2</t>
  </si>
  <si>
    <t>978-3-458-17631-2</t>
  </si>
  <si>
    <t>Duerr</t>
  </si>
  <si>
    <t>Die dunkle Nacht der Seele</t>
  </si>
  <si>
    <t>Nahtoderfahrungen und Jenseitsreisen</t>
  </si>
  <si>
    <t>JHBZ;VXW;VXQ;QRYM2;GT;DN;3M;3K;3C</t>
  </si>
  <si>
    <t>978-3-458-74539-6</t>
  </si>
  <si>
    <t>978-3-458-17674-9</t>
  </si>
  <si>
    <t>Maletzke</t>
  </si>
  <si>
    <t>Maud Gonne</t>
  </si>
  <si>
    <t>Ein Leben für Irland</t>
  </si>
  <si>
    <t>DNB</t>
  </si>
  <si>
    <t>978-3-458-74905-9</t>
  </si>
  <si>
    <t>978-3-458-17691-6</t>
  </si>
  <si>
    <t>Pettegree</t>
  </si>
  <si>
    <t>Die Marke Luther</t>
  </si>
  <si>
    <t>Wie ein unbekannter Mönch eine deutsche Kleinstadt zum Zentrum der Druckindustrie und sich selbst zum berühmtesten Mann Europas machte – und die protestantische Reformation lostrat</t>
  </si>
  <si>
    <t>NHDN;QRM;QR;NHTV;NHT;NHD;NHB;NH;N;JB;DNX;DNB;DN;1D;3MD</t>
  </si>
  <si>
    <t>978-3-458-74933-2</t>
  </si>
  <si>
    <t>978-3-458-36180-0</t>
  </si>
  <si>
    <t>Beuys</t>
  </si>
  <si>
    <t>Maria Sibylla Merian</t>
  </si>
  <si>
    <t>Künstlerin, Forscherin, Geschäftsfrau. Eine Biographie</t>
  </si>
  <si>
    <t>DNBT;DNBH;DNBF</t>
  </si>
  <si>
    <t>978-3-458-74943-1</t>
  </si>
  <si>
    <t>978-3-458-17689-3</t>
  </si>
  <si>
    <t>Helene Schjerfbeck</t>
  </si>
  <si>
    <t>Die Malerin aus Finnland</t>
  </si>
  <si>
    <t>DNBF;3MPB;3MNQ</t>
  </si>
  <si>
    <t>978-3-458-75888-4</t>
  </si>
  <si>
    <t>978-3-458-17747-0</t>
  </si>
  <si>
    <t>Sophie Charlotte</t>
  </si>
  <si>
    <t>Preußens erste Königin</t>
  </si>
  <si>
    <t>DNBR;DNBH</t>
  </si>
  <si>
    <t>978-3-458-76235-5</t>
  </si>
  <si>
    <t>978-3-458-17799-9</t>
  </si>
  <si>
    <t>Vinken/Sprenger</t>
  </si>
  <si>
    <t>Marcel Proust und die Frauen</t>
  </si>
  <si>
    <t>18. Publikation der Marcel Proust Gesellschaft</t>
  </si>
  <si>
    <t>DSK</t>
  </si>
  <si>
    <t>978-3-458-76240-9</t>
  </si>
  <si>
    <t>978-3-458-17787-6</t>
  </si>
  <si>
    <t>Vahland</t>
  </si>
  <si>
    <t>Leonardo da Vinci und die Frauen</t>
  </si>
  <si>
    <t>Eine Künstlerbiographie</t>
  </si>
  <si>
    <t>AFC;A;AB;AFF;AGA;AGB</t>
  </si>
  <si>
    <t>978-3-458-76249-2</t>
  </si>
  <si>
    <t>978-3-458-36422-1</t>
  </si>
  <si>
    <t>Gandhi/Kämpchen</t>
  </si>
  <si>
    <t>Die große Seele – Die Weisheit des Mahatma Gandhi</t>
  </si>
  <si>
    <t>DNT;3MP;GBCQ;JPVH;QRD;QRF;QRRC;WZG</t>
  </si>
  <si>
    <t>978-3-458-76260-7</t>
  </si>
  <si>
    <t>978-3-458-36419-1</t>
  </si>
  <si>
    <t>Humboldt/Thomas</t>
  </si>
  <si>
    <t>Die Kosmos-Vorlesung</t>
  </si>
  <si>
    <t>GTB;PDX</t>
  </si>
  <si>
    <t>978-3-458-76397-0</t>
  </si>
  <si>
    <t>978-3-458-17822-4</t>
  </si>
  <si>
    <t>Flannery</t>
  </si>
  <si>
    <t>Europa</t>
  </si>
  <si>
    <t>Die ersten 100 Millionen Jahre | »Tim Flannery ist eine Mischung aus Indiana Jones und Charles Darwin.« (Financial Times)</t>
  </si>
  <si>
    <t>NHD;1D;3B;3C;3K;3M;N;NH;NHB;NKD;NKL;NKP;R;RB;RBG;RBGF;RBX;RG;RGC;RGL;RGR;RN;RNK;RNP</t>
  </si>
  <si>
    <t>978-3-458-76569-1</t>
  </si>
  <si>
    <t>978-3-458-17841-5</t>
  </si>
  <si>
    <t>Asta Nielsen</t>
  </si>
  <si>
    <t>Filmgenie und Neue Frau</t>
  </si>
  <si>
    <t>DNB;ATC</t>
  </si>
  <si>
    <t>978-3-458-76572-1</t>
  </si>
  <si>
    <t>978-3-458-17844-6</t>
  </si>
  <si>
    <t>Diesseits von Eden</t>
  </si>
  <si>
    <t>Über den Ursprung der Religion</t>
  </si>
  <si>
    <t>QRAC;QRAM3;QRAX;QRYC;VXWS</t>
  </si>
  <si>
    <t>978-3-458-76708-4</t>
  </si>
  <si>
    <t>978-3-458-17869-9</t>
  </si>
  <si>
    <t>Marozzi</t>
  </si>
  <si>
    <t>Islamische Imperien</t>
  </si>
  <si>
    <t>Die Geschichte einer Zivilisation in fünfzehn Städten | »Eine herausragende Geschichte des Islam.« Peter Frankopan</t>
  </si>
  <si>
    <t>NH;N;NHB;NHD;NHF;NHG;NHH;NHTB;NHTQ;NHTV;NHWF;NHWL;NHWR;Q;QR;QRP</t>
  </si>
  <si>
    <t>978-3-458-77333-7</t>
  </si>
  <si>
    <t>978-3-458-17943-6</t>
  </si>
  <si>
    <t>Ribbat</t>
  </si>
  <si>
    <t>Wie die Queen. Die deutsch-jüdische Geschichte einer sehr britischen Schriftstellerin</t>
  </si>
  <si>
    <t>DNBL;1DDU</t>
  </si>
  <si>
    <t>978-3-458-78153-0</t>
  </si>
  <si>
    <t>978-3-458-16829-4</t>
  </si>
  <si>
    <t>Rilke/Fülleborn/Engel</t>
  </si>
  <si>
    <t>Werke. Kommentierte Ausgabe in vier Bänden mit einem Supplementband</t>
  </si>
  <si>
    <t>Band 1: Gedichte 1895 bis 1910</t>
  </si>
  <si>
    <t>Werkausgaben &amp; Editionen</t>
  </si>
  <si>
    <t>978-3-458-78154-7</t>
  </si>
  <si>
    <t>978-3-458-16830-0</t>
  </si>
  <si>
    <t>Band 2: Gedichte 1910 bis 1926</t>
  </si>
  <si>
    <t>978-3-458-78155-4</t>
  </si>
  <si>
    <t>978-3-458-16831-7</t>
  </si>
  <si>
    <t>Rilke/Stahl</t>
  </si>
  <si>
    <t>Werke. Kommentierte Ausgabe in vier Bänden mit einem Supplemantband</t>
  </si>
  <si>
    <t>Band 3: Erzählungen und Dramen. Die Aufzeichnungen des Malte Laurids Brigge</t>
  </si>
  <si>
    <t>978-3-458-78156-1</t>
  </si>
  <si>
    <t>978-3-458-16832-4</t>
  </si>
  <si>
    <t>Rilke/Nalewski</t>
  </si>
  <si>
    <t>Band 4: Schriften zur Literatur und Kunst</t>
  </si>
  <si>
    <t>978-3-458-78157-8</t>
  </si>
  <si>
    <t>978-3-458-17146-1</t>
  </si>
  <si>
    <t>Rilke/Engel/Lauterbach</t>
  </si>
  <si>
    <t>Supplementband zur Kommentierten Ausgabe. Gedichte in französischer Sprache. Mit deutschen Prosafassungen</t>
  </si>
  <si>
    <t>DCC;DSBH;DSC;DCF;DCQ;3MP</t>
  </si>
  <si>
    <t>978-3-518-73040-9</t>
  </si>
  <si>
    <t>978-3-518-58329-6</t>
  </si>
  <si>
    <t>Suhrkamp Verlag</t>
  </si>
  <si>
    <t>Elias/Blomert/Hammer/Heilbron/Treibel/Wilterdink/Norbert Elias Stichting</t>
  </si>
  <si>
    <t>Gesammelte Schriften in 19 Bänden</t>
  </si>
  <si>
    <t>Band 2: Die höfische Gesellschaft. Untersuchungen zur Soziologie des Königtums und der höfischen Aristokratie</t>
  </si>
  <si>
    <t>NHTB;NHD;JHBA;JBS;1D;3ML;3MG;3MD</t>
  </si>
  <si>
    <t>978-3-518-73056-0</t>
  </si>
  <si>
    <t>978-3-518-58245-9</t>
  </si>
  <si>
    <t>Elias/Hammer/Heilbron/Merz-Benz/Treibel/Wilterdink</t>
  </si>
  <si>
    <t>Band 3.1: Über den Prozeß der Zivilisation. Soziogenetische und psychogenetische Untersuchungen</t>
  </si>
  <si>
    <t>978-3-518-73061-4</t>
  </si>
  <si>
    <t>978-3-518-58318-0</t>
  </si>
  <si>
    <t>Elias/Wilterdink/Hammer/Heilbron/Treibel/Blomert</t>
  </si>
  <si>
    <t>Band 4: Etablierte und Außenseiter</t>
  </si>
  <si>
    <t>JBSC;NHTB;NHD;JHBA;JHB;JBS;1DDU</t>
  </si>
  <si>
    <t>978-3-518-73066-9</t>
  </si>
  <si>
    <t>978-3-518-58429-3</t>
  </si>
  <si>
    <t>Elias</t>
  </si>
  <si>
    <t>Band 5: Was ist Soziologie?</t>
  </si>
  <si>
    <t>JHB;GB</t>
  </si>
  <si>
    <t>978-3-518-73081-2</t>
  </si>
  <si>
    <t>978-3-518-58351-7</t>
  </si>
  <si>
    <t>Elias/Blomert/Hammer/Heilbron/Treibel/Wilterdink</t>
  </si>
  <si>
    <t>Band 6: Über die Einsamkeit der Sterbenden in unseren Tagen/Humana conditio</t>
  </si>
  <si>
    <t>JHBZ;GT</t>
  </si>
  <si>
    <t>978-3-518-73114-7</t>
  </si>
  <si>
    <t>978-3-518-42372-1</t>
  </si>
  <si>
    <t>Menzel</t>
  </si>
  <si>
    <t>Die Ordnung der Welt</t>
  </si>
  <si>
    <t>NHB;JPH;JPB;JP;GTQ</t>
  </si>
  <si>
    <t>978-3-518-73176-5</t>
  </si>
  <si>
    <t>978-3-518-58363-0</t>
  </si>
  <si>
    <t>Band 7: Norbert Elias und Eric Dunning, Sport und Spannung im Prozeß der Zivilisation</t>
  </si>
  <si>
    <t>JHBS;SCGP;NHTB</t>
  </si>
  <si>
    <t>978-3-518-73281-6</t>
  </si>
  <si>
    <t>978-3-518-58381-4</t>
  </si>
  <si>
    <t>Elias/Schröter</t>
  </si>
  <si>
    <t>Band 8: Engagement und Distanzierung</t>
  </si>
  <si>
    <t>GT;QD;JNZ</t>
  </si>
  <si>
    <t>978-3-518-73296-0</t>
  </si>
  <si>
    <t>978-3-518-58421-7</t>
  </si>
  <si>
    <t>Band 9: Über die Zeit</t>
  </si>
  <si>
    <t>QDHR;NHTB;JHBA;JHB</t>
  </si>
  <si>
    <t>978-3-518-73353-0</t>
  </si>
  <si>
    <t>978-3-518-12675-2</t>
  </si>
  <si>
    <t>Metz/Seeßlen</t>
  </si>
  <si>
    <t>Geld frisst Kunst – Kunst frisst Geld</t>
  </si>
  <si>
    <t>Ein Pamphlet</t>
  </si>
  <si>
    <t>ABQ</t>
  </si>
  <si>
    <t>978-3-518-73378-3</t>
  </si>
  <si>
    <t>978-3-518-58314-2</t>
  </si>
  <si>
    <t>Band 10: Die Gesellschaft der Individuen</t>
  </si>
  <si>
    <t>JHBA;NHTB;JHB</t>
  </si>
  <si>
    <t>978-3-518-73413-1</t>
  </si>
  <si>
    <t>978-3-518-42411-7</t>
  </si>
  <si>
    <t>Frank</t>
  </si>
  <si>
    <t>Gauck</t>
  </si>
  <si>
    <t>Eine Biographie</t>
  </si>
  <si>
    <t>DNBH;NHD;JPHL;1QBDL;1DFG;3MR;3MPQ</t>
  </si>
  <si>
    <t>978-3-518-73418-6</t>
  </si>
  <si>
    <t>978-3-518-58425-5</t>
  </si>
  <si>
    <t>Elias/Blomert/Hammer/Heilbron/Treibel/Wilterdink/Schröter</t>
  </si>
  <si>
    <t>Band 11: Studien über die Deutschen</t>
  </si>
  <si>
    <t>NHD;NHTB;JP;JHB;JBCC;1DFG</t>
  </si>
  <si>
    <t>978-3-518-73438-4</t>
  </si>
  <si>
    <t>978-3-518-58601-3</t>
  </si>
  <si>
    <t>Nagel</t>
  </si>
  <si>
    <t>Geist und Kosmos</t>
  </si>
  <si>
    <t>Warum die materialistische neodarwinistische Konzeption der Natur so gut wie sicher falsch ist</t>
  </si>
  <si>
    <t>QDT;QDTM;QDHR;3MR</t>
  </si>
  <si>
    <t>978-3-518-73486-5</t>
  </si>
  <si>
    <t>978-3-518-58438-5</t>
  </si>
  <si>
    <t>Band 12: Mozart. Zur Soziologie eines Genies</t>
  </si>
  <si>
    <t>JBF;AVN</t>
  </si>
  <si>
    <t>978-3-518-73501-5</t>
  </si>
  <si>
    <t>978-3-518-58309-8</t>
  </si>
  <si>
    <t>Elias/Kuzmics</t>
  </si>
  <si>
    <t>Band 13: Symboltheorie</t>
  </si>
  <si>
    <t>QDT;NHTB;JHBA;JHB;GTT;CFA</t>
  </si>
  <si>
    <t>978-3-518-73608-1</t>
  </si>
  <si>
    <t>978-3-518-12677-6</t>
  </si>
  <si>
    <t>Mouffe</t>
  </si>
  <si>
    <t>Agonistik</t>
  </si>
  <si>
    <t>Die Welt politisch denken</t>
  </si>
  <si>
    <t>JPA;QDTS;QDHR;CFA;3MR;3MP;6PD</t>
  </si>
  <si>
    <t>978-3-518-73628-9</t>
  </si>
  <si>
    <t>978-3-518-12682-0</t>
  </si>
  <si>
    <t>Nachtwey</t>
  </si>
  <si>
    <t>Die Abstiegsgesellschaft</t>
  </si>
  <si>
    <t>Über das Aufbegehren in der regressiven Moderne</t>
  </si>
  <si>
    <t>JHBD;JBSA;JBFZ;JBFA</t>
  </si>
  <si>
    <t>978-3-518-73633-3</t>
  </si>
  <si>
    <t>978-3-518-58453-8</t>
  </si>
  <si>
    <t>Band 14: Aufsätze und andere Schriften I</t>
  </si>
  <si>
    <t>JHB</t>
  </si>
  <si>
    <t>978-3-518-73658-6</t>
  </si>
  <si>
    <t>978-3-518-29697-4</t>
  </si>
  <si>
    <t>Angermuller/Nonhoff/Reisigl/Wrana/Ziem</t>
  </si>
  <si>
    <t>DiskursNetz</t>
  </si>
  <si>
    <t>Wörterbuch der interdisziplinären Diskursforschung</t>
  </si>
  <si>
    <t>GB</t>
  </si>
  <si>
    <t>978-3-518-73673-9</t>
  </si>
  <si>
    <t>978-3-518-29700-1</t>
  </si>
  <si>
    <t>Benoist</t>
  </si>
  <si>
    <t>Elemente einer realistischen Philosophie</t>
  </si>
  <si>
    <t>QDTK;QDHR5;QDHR</t>
  </si>
  <si>
    <t>978-3-518-73676-0</t>
  </si>
  <si>
    <t>978-3-518-58454-5</t>
  </si>
  <si>
    <t>Band 15: Aufsätze und andere Schriften II</t>
  </si>
  <si>
    <t>978-3-518-73678-4</t>
  </si>
  <si>
    <t>978-3-518-29703-2</t>
  </si>
  <si>
    <t>Buch/Weidner</t>
  </si>
  <si>
    <t>Blumenberg lesen</t>
  </si>
  <si>
    <t>Ein Glossar</t>
  </si>
  <si>
    <t>QDHR;3MP</t>
  </si>
  <si>
    <t>978-3-518-73688-3</t>
  </si>
  <si>
    <t>978-3-518-29708-7</t>
  </si>
  <si>
    <t>Heinz</t>
  </si>
  <si>
    <t>Der Begriff der psychischen Krankheit</t>
  </si>
  <si>
    <t>MKM;QDT;MKL</t>
  </si>
  <si>
    <t>978-3-518-73696-8</t>
  </si>
  <si>
    <t>978-3-518-58455-2</t>
  </si>
  <si>
    <t>Band 16: Aufsätze und andere Schriften III</t>
  </si>
  <si>
    <t>978-3-518-73704-0</t>
  </si>
  <si>
    <t>978-3-518-58422-4</t>
  </si>
  <si>
    <t>Band 17: Autobiographisches und Interviews</t>
  </si>
  <si>
    <t>978-3-518-73706-4</t>
  </si>
  <si>
    <t>978-3-518-58386-9</t>
  </si>
  <si>
    <t>Band 18: Gedichte und Sprüche</t>
  </si>
  <si>
    <t>DSB;JHB;2ACG;3MP</t>
  </si>
  <si>
    <t>978-3-518-73716-3</t>
  </si>
  <si>
    <t>978-3-518-58525-2</t>
  </si>
  <si>
    <t>Band 19: Gesamtregister</t>
  </si>
  <si>
    <t>978-3-518-73738-5</t>
  </si>
  <si>
    <t>978-3-518-58607-5</t>
  </si>
  <si>
    <t>Latour</t>
  </si>
  <si>
    <t>Existenzweisen</t>
  </si>
  <si>
    <t>Eine Anthropologie der Modernen</t>
  </si>
  <si>
    <t>JHBA;1DDF</t>
  </si>
  <si>
    <t>978-3-518-73757-6</t>
  </si>
  <si>
    <t>978-3-518-58246-6</t>
  </si>
  <si>
    <t>Band 3.2: Über den Prozeß der Zivilisation. Soziogenetische und psychogenetische Untersuchungen</t>
  </si>
  <si>
    <t>JHBA;JHB;JBF</t>
  </si>
  <si>
    <t>978-3-518-73818-4</t>
  </si>
  <si>
    <t>978-3-518-29731-5</t>
  </si>
  <si>
    <t>Willke</t>
  </si>
  <si>
    <t>Demokratie in Zeiten der Konfusion</t>
  </si>
  <si>
    <t>JPHV;JPA</t>
  </si>
  <si>
    <t>978-3-518-73829-0</t>
  </si>
  <si>
    <t>978-3-518-12684-4</t>
  </si>
  <si>
    <t>Mau/Schöneck</t>
  </si>
  <si>
    <t>(Un-)gerechte (Un-)Gleichheiten</t>
  </si>
  <si>
    <t>JBFA;QDHR;NHD;JPHL;JMAF;DSK;DNL;DNBH;3MPBF;3MPBA;3MNQ</t>
  </si>
  <si>
    <t>978-3-518-73834-4</t>
  </si>
  <si>
    <t>978-3-518-42459-9</t>
  </si>
  <si>
    <t>Moretti</t>
  </si>
  <si>
    <t>Der Bourgeois</t>
  </si>
  <si>
    <t>Eine Schlüsselfigur der Moderne</t>
  </si>
  <si>
    <t>JBCC;DS;AGA</t>
  </si>
  <si>
    <t>978-3-518-73851-1</t>
  </si>
  <si>
    <t>978-3-518-29717-9</t>
  </si>
  <si>
    <t>Müller/Schmieder</t>
  </si>
  <si>
    <t>Begriffsgeschichte und historische Semantik</t>
  </si>
  <si>
    <t>Ein kritisches Kompendium</t>
  </si>
  <si>
    <t>NHA;NH</t>
  </si>
  <si>
    <t>978-3-518-73861-0</t>
  </si>
  <si>
    <t>978-3-518-58615-0</t>
  </si>
  <si>
    <t>Tomasello</t>
  </si>
  <si>
    <t>Eine Naturgeschichte des menschlichen Denkens</t>
  </si>
  <si>
    <t>JMR;QDT</t>
  </si>
  <si>
    <t>978-3-518-73879-5</t>
  </si>
  <si>
    <t>978-3-518-29730-8</t>
  </si>
  <si>
    <t>Kühl</t>
  </si>
  <si>
    <t>Ganz normale Organisationen</t>
  </si>
  <si>
    <t>Zur Soziologie des Holocaust</t>
  </si>
  <si>
    <t>JBFK;QRJ;NHTZ1;NHTZ;JWXK;JBF;1DFG;3MPBGJ-DE-H</t>
  </si>
  <si>
    <t>978-3-518-73953-2</t>
  </si>
  <si>
    <t>978-3-518-29701-8</t>
  </si>
  <si>
    <t>Anscombe/Nieswandt/Hlobil</t>
  </si>
  <si>
    <t>Aufsätze</t>
  </si>
  <si>
    <t>QDHR;QDT;3MP</t>
  </si>
  <si>
    <t>978-3-518-73958-7</t>
  </si>
  <si>
    <t>978-3-518-29691-2</t>
  </si>
  <si>
    <t>Blumenberg/Sommer</t>
  </si>
  <si>
    <t>Beschreibung des Menschen</t>
  </si>
  <si>
    <t>QDT;QDHR;3MP</t>
  </si>
  <si>
    <t>978-3-518-73999-0</t>
  </si>
  <si>
    <t>978-3-518-29747-6</t>
  </si>
  <si>
    <t>Benne</t>
  </si>
  <si>
    <t>Die Erfindung des Manuskripts</t>
  </si>
  <si>
    <t>Zu Theorie und Geschichte literarischer Gegenständlichkeit</t>
  </si>
  <si>
    <t>DSB;DSA;DS;C</t>
  </si>
  <si>
    <t>978-3-518-74019-4</t>
  </si>
  <si>
    <t>978-3-518-58618-1</t>
  </si>
  <si>
    <t>Bohrer</t>
  </si>
  <si>
    <t>Das Erscheinen des Dionysos</t>
  </si>
  <si>
    <t>Antike Mythologie und moderne Metapher</t>
  </si>
  <si>
    <t>CFF;QDHR;QDHA;QDH;DSBB;DSA;DS;DBSG;CFA;1DXG;1DFG</t>
  </si>
  <si>
    <t>978-3-518-74049-1</t>
  </si>
  <si>
    <t>978-3-518-29736-0</t>
  </si>
  <si>
    <t>Hühn/Steiner/Urbich</t>
  </si>
  <si>
    <t>Benjamins Wahlverwandtschaften</t>
  </si>
  <si>
    <t>Zur Kritik einer programmatischen Interpretation</t>
  </si>
  <si>
    <t>D;QDHR;DSA;DS;DB;CFF;CF;3MP</t>
  </si>
  <si>
    <t>978-3-518-74058-3</t>
  </si>
  <si>
    <t>978-3-518-58619-8</t>
  </si>
  <si>
    <t>Knell</t>
  </si>
  <si>
    <t>Die Eroberung der Zeit</t>
  </si>
  <si>
    <t>Grundzüge einer Philosophie verlängerter Lebensspannen</t>
  </si>
  <si>
    <t>QDTQ;QDTS;QDTJ;GT</t>
  </si>
  <si>
    <t>978-3-518-74063-7</t>
  </si>
  <si>
    <t>978-3-518-42481-0</t>
  </si>
  <si>
    <t>Kolbert</t>
  </si>
  <si>
    <t>Das sechste Sterben</t>
  </si>
  <si>
    <t>Wie der Mensch Naturgeschichte schreibt</t>
  </si>
  <si>
    <t>RNKH1;WN;RNPG;RNB;RN;RBX;RBP;PSV;PSAJ;PSAF;PDX;JBFU;DNP;DNG;1MBF;1KLCP;1KBB;1DST;1DNC;1DDU-GB-S;3M</t>
  </si>
  <si>
    <t>978-3-518-74080-4</t>
  </si>
  <si>
    <t>978-3-518-29748-3</t>
  </si>
  <si>
    <t>McDowell</t>
  </si>
  <si>
    <t>Die Welt im Blick</t>
  </si>
  <si>
    <t>Aufsätze zu Kant,Hegel und Sellars</t>
  </si>
  <si>
    <t>QD;QDTM;QDTK;QDTJ;QDHR1;QDHR;QDHM;QDH;1DFG;3MP;3MN;3ML</t>
  </si>
  <si>
    <t>978-3-518-74084-2</t>
  </si>
  <si>
    <t>978-3-518-12692-9</t>
  </si>
  <si>
    <t>Meyer</t>
  </si>
  <si>
    <t>Die Unbelangbaren</t>
  </si>
  <si>
    <t>Wie politische Journalisten mitregieren</t>
  </si>
  <si>
    <t>JB;KNT;JPWC;JPWA;JPV;JPH;JP;JBCT;JBC;DN;1DFG;3MR</t>
  </si>
  <si>
    <t>978-3-518-74093-4</t>
  </si>
  <si>
    <t>978-3-518-12691-2</t>
  </si>
  <si>
    <t>Offe</t>
  </si>
  <si>
    <t>Europa in der Falle</t>
  </si>
  <si>
    <t>JPA;JPSN;JPH;JPB;1D;3MR;1QFE</t>
  </si>
  <si>
    <t>978-3-518-74099-6</t>
  </si>
  <si>
    <t>978-3-518-58622-8</t>
  </si>
  <si>
    <t>Pettit</t>
  </si>
  <si>
    <t>Gerechte Freiheit</t>
  </si>
  <si>
    <t>Ein moralischer Kompass für eine komplexe Welt</t>
  </si>
  <si>
    <t>QDTQ;QDTS;QDHR</t>
  </si>
  <si>
    <t>978-3-518-74104-7</t>
  </si>
  <si>
    <t>978-3-518-12696-7</t>
  </si>
  <si>
    <t>Rauterberg</t>
  </si>
  <si>
    <t>Die Kunst und das gute Leben</t>
  </si>
  <si>
    <t>Über die Ethik der Ästhetik</t>
  </si>
  <si>
    <t>JB;QDTQ;QDTN;QDHR;JBFV;ABQ;ABA;AB;3MR;3MP</t>
  </si>
  <si>
    <t>978-3-518-74128-3</t>
  </si>
  <si>
    <t>978-3-518-29739-1</t>
  </si>
  <si>
    <t>Steets</t>
  </si>
  <si>
    <t>Der sinnhafte Aufbau der gebauten Welt</t>
  </si>
  <si>
    <t>Eine Architektursoziologie</t>
  </si>
  <si>
    <t>JHBA;JBCC2;AMA</t>
  </si>
  <si>
    <t>978-3-518-74189-4</t>
  </si>
  <si>
    <t>978-3-518-58681-5</t>
  </si>
  <si>
    <t>Brown</t>
  </si>
  <si>
    <t>Die schleichende Revolution</t>
  </si>
  <si>
    <t>Wie der Neoliberalismus die Demokratie zerstört</t>
  </si>
  <si>
    <t>JP;QDTS;1KBB</t>
  </si>
  <si>
    <t>978-3-518-74198-6</t>
  </si>
  <si>
    <t>978-3-518-42505-3</t>
  </si>
  <si>
    <t>Crouch</t>
  </si>
  <si>
    <t>Die bezifferte Welt</t>
  </si>
  <si>
    <t>Wie die Logik der Finanzmärkte das Wissen bedroht</t>
  </si>
  <si>
    <t>KCY;KCA;K;JPZ;JPWG;JP;JBFQ;JBFC;JB;J;GTQ;DN;3MR</t>
  </si>
  <si>
    <t>978-3-518-74207-5</t>
  </si>
  <si>
    <t>978-3-518-12693-6</t>
  </si>
  <si>
    <t>Edlinger</t>
  </si>
  <si>
    <t>Der wunde Punkt</t>
  </si>
  <si>
    <t>Vom Unbehagen an der Kritik</t>
  </si>
  <si>
    <t>JB;JP;JBF;JBC;J;DN</t>
  </si>
  <si>
    <t>978-3-518-74216-7</t>
  </si>
  <si>
    <t>978-3-518-29760-5</t>
  </si>
  <si>
    <t>Feige</t>
  </si>
  <si>
    <t>Computerspiele</t>
  </si>
  <si>
    <t>Eine Ästhetik</t>
  </si>
  <si>
    <t>UDX;QDTN;QD</t>
  </si>
  <si>
    <t>978-3-518-74218-1</t>
  </si>
  <si>
    <t>978-3-518-58679-2</t>
  </si>
  <si>
    <t>Floridi</t>
  </si>
  <si>
    <t>Die 4. Revolution</t>
  </si>
  <si>
    <t>Wie die Infosphäre unser Leben verändert</t>
  </si>
  <si>
    <t>UBJ;UYZ;UD;UBW;QD;UYQ</t>
  </si>
  <si>
    <t>978-3-518-74250-1</t>
  </si>
  <si>
    <t>978-3-518-29759-9</t>
  </si>
  <si>
    <t>Koch</t>
  </si>
  <si>
    <t>Die Wiederkehr der Illusion</t>
  </si>
  <si>
    <t>Der Film und die Kunst der Gegenwart</t>
  </si>
  <si>
    <t>ATFA;ATF</t>
  </si>
  <si>
    <t>978-3-518-74273-0</t>
  </si>
  <si>
    <t>978-3-518-29766-7</t>
  </si>
  <si>
    <t>Nagel/Gebauer</t>
  </si>
  <si>
    <t>Eine Abhandlung über Gleichheit und Parteilichkeit</t>
  </si>
  <si>
    <t>QDTS;JPA</t>
  </si>
  <si>
    <t>978-3-518-74278-5</t>
  </si>
  <si>
    <t>978-3-518-07442-8</t>
  </si>
  <si>
    <t>Perthes</t>
  </si>
  <si>
    <t>Das Ende des Nahen Ostens, wie wir ihn kennen</t>
  </si>
  <si>
    <t>Ein Essay</t>
  </si>
  <si>
    <t>NHG;QRP;JW;JPWL;JP;JB;GTU;1FB;3MR;3MP</t>
  </si>
  <si>
    <t>978-3-518-74290-7</t>
  </si>
  <si>
    <t>978-3-518-42511-4</t>
  </si>
  <si>
    <t>Scheffler/Illies</t>
  </si>
  <si>
    <t>Berlin – ein Stadtschicksal</t>
  </si>
  <si>
    <t>NH;NHTB;NHD;JBSD;JBCC;JB;DN;1DFG-DE-BE;AM</t>
  </si>
  <si>
    <t>978-3-518-74302-7</t>
  </si>
  <si>
    <t>978-3-518-12698-1</t>
  </si>
  <si>
    <t>Siebel</t>
  </si>
  <si>
    <t>Die Kultur der Stadt</t>
  </si>
  <si>
    <t>JBSD;RPC;JHB;JH;JBCC;JB;J;DN</t>
  </si>
  <si>
    <t>978-3-518-74305-8</t>
  </si>
  <si>
    <t>978-3-518-29763-6</t>
  </si>
  <si>
    <t>Stockhammer</t>
  </si>
  <si>
    <t>Afrikanische Philologie</t>
  </si>
  <si>
    <t>C;CFL;CFF;1H</t>
  </si>
  <si>
    <t>978-3-518-74349-2</t>
  </si>
  <si>
    <t>978-3-518-29771-1</t>
  </si>
  <si>
    <t>Wiesing</t>
  </si>
  <si>
    <t>Das Mich der Wahrnehmung</t>
  </si>
  <si>
    <t>Eine Autopsie</t>
  </si>
  <si>
    <t>QDTK;QDTM;QD</t>
  </si>
  <si>
    <t>978-3-518-74399-7</t>
  </si>
  <si>
    <t>978-3-518-29733-9</t>
  </si>
  <si>
    <t>Streeck</t>
  </si>
  <si>
    <t>Gekaufte Zeit</t>
  </si>
  <si>
    <t>Die vertagte Krise des demokratischen Kapitalismus</t>
  </si>
  <si>
    <t>JPF;JPHV;JPA</t>
  </si>
  <si>
    <t>978-3-518-74405-5</t>
  </si>
  <si>
    <t>978-3-518-07253-0</t>
  </si>
  <si>
    <t>Oulios</t>
  </si>
  <si>
    <t>Blackbox Abschiebung</t>
  </si>
  <si>
    <t>Geschichte, Theorie und Praxis der deutschen Asylpolitik.</t>
  </si>
  <si>
    <t>JBFG;L;JH;JB;J;DNP</t>
  </si>
  <si>
    <t>978-3-518-74417-8</t>
  </si>
  <si>
    <t>978-3-518-42538-1</t>
  </si>
  <si>
    <t>Bauer</t>
  </si>
  <si>
    <t>Die geraubten Mädchen</t>
  </si>
  <si>
    <t>Boko Haram und der Terror im Herzen Afrikas</t>
  </si>
  <si>
    <t>DNP;QRS;QRP;NHH;JWXR;JWXN;JWXK;JWL;JWCG;JW;JPWS;JPWL;JPWH;JPVR;JPVH;JPS;JPFR;JPF;JP;JBG;JB;DNX;DN;1HFDN;1H;3M</t>
  </si>
  <si>
    <t>978-3-518-74423-9</t>
  </si>
  <si>
    <t>978-3-518-29773-5</t>
  </si>
  <si>
    <t>Beck</t>
  </si>
  <si>
    <t>Eine Theorie der globalen Verantwortung</t>
  </si>
  <si>
    <t>Was wir Menschen in extremer Armut schulden</t>
  </si>
  <si>
    <t>QDTQ;QD</t>
  </si>
  <si>
    <t>978-3-518-74426-0</t>
  </si>
  <si>
    <t>978-3-518-12705-6</t>
  </si>
  <si>
    <t>Böhme</t>
  </si>
  <si>
    <t>Ästhetischer Kapitalismus</t>
  </si>
  <si>
    <t>JB;QDTS;QDTN;QD;JH;JBCC;JBC;AM;AK;A</t>
  </si>
  <si>
    <t>978-3-518-74435-2</t>
  </si>
  <si>
    <t>978-3-518-58687-7</t>
  </si>
  <si>
    <t>Lagasnerie</t>
  </si>
  <si>
    <t>Die Kunst der Revolte</t>
  </si>
  <si>
    <t>Snowden, Assange, Manning</t>
  </si>
  <si>
    <t>QDTS;JPA;1DDF</t>
  </si>
  <si>
    <t>978-3-518-74438-3</t>
  </si>
  <si>
    <t>978-3-518-58685-3</t>
  </si>
  <si>
    <t>Dreyfus/Taylor</t>
  </si>
  <si>
    <t>Die Wiedergewinnung des Realismus</t>
  </si>
  <si>
    <t>QDTK;QD</t>
  </si>
  <si>
    <t>978-3-518-74468-0</t>
  </si>
  <si>
    <t>978-3-518-29776-6</t>
  </si>
  <si>
    <t>Krämer</t>
  </si>
  <si>
    <t>Figuration, Anschauung, Erkenntnis</t>
  </si>
  <si>
    <t>Grundlinien einer Diagrammatologie</t>
  </si>
  <si>
    <t>JBC;JBCT;D;C</t>
  </si>
  <si>
    <t>978-3-518-74475-8</t>
  </si>
  <si>
    <t>978-3-518-58682-2</t>
  </si>
  <si>
    <t>Luhmann/Kaube</t>
  </si>
  <si>
    <t>Der neue Chef</t>
  </si>
  <si>
    <t>JHBL;JHB</t>
  </si>
  <si>
    <t>978-3-518-74494-9</t>
  </si>
  <si>
    <t>978-3-518-29784-1</t>
  </si>
  <si>
    <t>Pippin</t>
  </si>
  <si>
    <t>Die Aktualität des Deutschen Idealismus</t>
  </si>
  <si>
    <t>QD;QDHR</t>
  </si>
  <si>
    <t>978-3-518-74514-4</t>
  </si>
  <si>
    <t>978-3-518-58688-4</t>
  </si>
  <si>
    <t>Singer</t>
  </si>
  <si>
    <t>Effektiver Altruismus</t>
  </si>
  <si>
    <t>Eine Anleitung zum ethischen Leben</t>
  </si>
  <si>
    <t>QDTQ;QDX;QD</t>
  </si>
  <si>
    <t>978-3-518-74523-6</t>
  </si>
  <si>
    <t>978-3-518-07144-1</t>
  </si>
  <si>
    <t>Strenger</t>
  </si>
  <si>
    <t>Abenteuer Freiheit</t>
  </si>
  <si>
    <t>Ein Wegweiser für unsichere Zeiten</t>
  </si>
  <si>
    <t>JB;QDX;QDTS;QDTQ;QD;NHD;JP;JNF;JND;JNC;JNAM;JNA;JMS;JMH;JM;JH;JBFN;JBFK;1KB;1D;3M</t>
  </si>
  <si>
    <t>978-3-518-74529-8</t>
  </si>
  <si>
    <t>978-3-518-29782-7</t>
  </si>
  <si>
    <t>Dezentrierte Demokratie</t>
  </si>
  <si>
    <t>Prolegomena zur Revision politischer Steuerung</t>
  </si>
  <si>
    <t>JPHV;JPH;JPA</t>
  </si>
  <si>
    <t>978-3-518-74545-8</t>
  </si>
  <si>
    <t>978-3-518-29770-4</t>
  </si>
  <si>
    <t>Henrich</t>
  </si>
  <si>
    <t>Denken und Selbstsein</t>
  </si>
  <si>
    <t>Vorlesungen über Subjektivität</t>
  </si>
  <si>
    <t>QD;QDTQ;QDTM;QDTJ</t>
  </si>
  <si>
    <t>978-3-518-74559-5</t>
  </si>
  <si>
    <t>978-3-518-38016-1</t>
  </si>
  <si>
    <t>Jonas</t>
  </si>
  <si>
    <t>Der Gottesbegriff nach Auschwitz</t>
  </si>
  <si>
    <t>Eine jüdische Stimme</t>
  </si>
  <si>
    <t>QRAB;QRJ;QDHR;NHTB;NHD;3MPQ</t>
  </si>
  <si>
    <t>978-3-518-74569-4</t>
  </si>
  <si>
    <t>978-3-518-28359-2</t>
  </si>
  <si>
    <t>Batscha</t>
  </si>
  <si>
    <t>»Despotismus von jeder Art reizt zur Widersetzlichkeit«</t>
  </si>
  <si>
    <t>Die Französische Revolution in der deutschen Popularphilosophie</t>
  </si>
  <si>
    <t>NHD;3MLQZ-FR-A</t>
  </si>
  <si>
    <t>978-3-518-74572-4</t>
  </si>
  <si>
    <t>978-3-518-28743-9</t>
  </si>
  <si>
    <t>Eine Philosophie der Demokratie</t>
  </si>
  <si>
    <t>Thomas G. Masaryks Begründung einer neuzeitlichen Demokratie</t>
  </si>
  <si>
    <t>JPA;QDTS;JPHV</t>
  </si>
  <si>
    <t>978-3-518-74574-8</t>
  </si>
  <si>
    <t>978-3-518-29557-1</t>
  </si>
  <si>
    <t>Bedorf/Röttgers</t>
  </si>
  <si>
    <t>Das Politische und die Politik</t>
  </si>
  <si>
    <t>JPA;QDTS</t>
  </si>
  <si>
    <t>978-3-518-74577-9</t>
  </si>
  <si>
    <t>978-3-518-29006-4</t>
  </si>
  <si>
    <t>Bienfait</t>
  </si>
  <si>
    <t>Freiheit, Verantwortung, Solidarität</t>
  </si>
  <si>
    <t>Zur Rekonstruktion des politischen Liberalismus</t>
  </si>
  <si>
    <t>QDTS;QDHR;JPA;3MP</t>
  </si>
  <si>
    <t>978-3-518-74578-6</t>
  </si>
  <si>
    <t>978-3-518-28160-4</t>
  </si>
  <si>
    <t>Bloch</t>
  </si>
  <si>
    <t>Gesamtausgabe in 16 Bänden. stw-Werkausgabe. Mit einem Ergänzungsband</t>
  </si>
  <si>
    <t>Band 11: Politische Messungen, Pestzeit, Vormärz</t>
  </si>
  <si>
    <t>QDHR;QDTS;NHTB;JPA;JP;3MP</t>
  </si>
  <si>
    <t>978-3-518-74579-3</t>
  </si>
  <si>
    <t>978-3-518-28155-0</t>
  </si>
  <si>
    <t>Band 6: Naturrecht und menschliche Würde</t>
  </si>
  <si>
    <t>QDHR;QDTS;LAB;JPA;3MP</t>
  </si>
  <si>
    <t>978-3-518-74588-5</t>
  </si>
  <si>
    <t>978-3-518-28992-1</t>
  </si>
  <si>
    <t>Niesen/Brunkhorst</t>
  </si>
  <si>
    <t>Das Recht der Republik</t>
  </si>
  <si>
    <t>JPVC;JPHC;JPA</t>
  </si>
  <si>
    <t>978-3-518-74589-2</t>
  </si>
  <si>
    <t>978-3-518-28467-4</t>
  </si>
  <si>
    <t>Castoriadis</t>
  </si>
  <si>
    <t>Gesellschaft als imaginäre Institution</t>
  </si>
  <si>
    <t>Entwurf einer politischen Philosophie</t>
  </si>
  <si>
    <t>QDTS;QDHR;JPA;JHBA;3MP;1DDF</t>
  </si>
  <si>
    <t>978-3-518-74592-2</t>
  </si>
  <si>
    <t>978-3-518-29511-3</t>
  </si>
  <si>
    <t>Därmann</t>
  </si>
  <si>
    <t>Figuren des Politischen</t>
  </si>
  <si>
    <t>JHB;JPA</t>
  </si>
  <si>
    <t>978-3-518-74602-8</t>
  </si>
  <si>
    <t>978-3-518-28398-1</t>
  </si>
  <si>
    <t>Forum für Philosophie Bad Homburg</t>
  </si>
  <si>
    <t>Die Ideen von 1789 in der deutschen Rezeption</t>
  </si>
  <si>
    <t>NHTB;NHD;1DDF;1D;3MLQZ-FR-A;3ML</t>
  </si>
  <si>
    <t>978-3-518-74604-2</t>
  </si>
  <si>
    <t>978-3-518-29244-0</t>
  </si>
  <si>
    <t>Stingelin</t>
  </si>
  <si>
    <t>Biopolitik und Rassismus</t>
  </si>
  <si>
    <t>JBF</t>
  </si>
  <si>
    <t>978-3-518-74606-6</t>
  </si>
  <si>
    <t>978-3-518-28869-6</t>
  </si>
  <si>
    <t>Bohman/Lutz-Bachmann</t>
  </si>
  <si>
    <t>Frieden durch Recht</t>
  </si>
  <si>
    <t>Kants Friedensidee und das Problem einer neuen Weltordnung</t>
  </si>
  <si>
    <t>QDTS;QDHM;QDH;JPA;GTU;3ML</t>
  </si>
  <si>
    <t>978-3-518-74607-3</t>
  </si>
  <si>
    <t>978-3-518-27867-3</t>
  </si>
  <si>
    <t>Batscha/Saage</t>
  </si>
  <si>
    <t>Friedensutopien</t>
  </si>
  <si>
    <t>Kant/Fichte/Schlegel/Goerres. Herausgegeben und eingeleitet von Zwi Batscha und Richard Saage</t>
  </si>
  <si>
    <t>QDTS;QDTQ;QDHR1;QDHR;QDHM;GTU</t>
  </si>
  <si>
    <t>978-3-518-74608-0</t>
  </si>
  <si>
    <t>978-3-518-28897-9</t>
  </si>
  <si>
    <t>Kersting</t>
  </si>
  <si>
    <t>Gerechtigkeit als Tausch?</t>
  </si>
  <si>
    <t>Auseinandersetzungen mit der politischen Philosophie Otfried Höffes</t>
  </si>
  <si>
    <t>QDTS;QDHR;JPA</t>
  </si>
  <si>
    <t>978-3-518-74614-1</t>
  </si>
  <si>
    <t>978-3-518-28664-7</t>
  </si>
  <si>
    <t>Beyme</t>
  </si>
  <si>
    <t>Die politische Klasse im Parteienstaat</t>
  </si>
  <si>
    <t>JPHC;JPL;JPA</t>
  </si>
  <si>
    <t>978-3-518-74615-8</t>
  </si>
  <si>
    <t>978-3-518-27774-4</t>
  </si>
  <si>
    <t>Blumenberg</t>
  </si>
  <si>
    <t>Aspekte der Epochenschwelle: Cusaner und Nolaner</t>
  </si>
  <si>
    <t>Erweiterte und überarbeitete Neuausgabe von »Legitimität der Neuzeit«, vierter Teil</t>
  </si>
  <si>
    <t>QDHF;QRAB;JBCC9;3MD;3KLY</t>
  </si>
  <si>
    <t>978-3-518-74617-2</t>
  </si>
  <si>
    <t>978-3-518-28969-3</t>
  </si>
  <si>
    <t>Brunkhorst</t>
  </si>
  <si>
    <t>Demokratischer Experimentalismus</t>
  </si>
  <si>
    <t>Politik in der komplexen Gesellschaft</t>
  </si>
  <si>
    <t>JPHV;JPWC;JPVH;GTC;JPA</t>
  </si>
  <si>
    <t>978-3-518-74623-3</t>
  </si>
  <si>
    <t>978-3-518-27801-7</t>
  </si>
  <si>
    <t>Fichte/Saage/Batscha</t>
  </si>
  <si>
    <t>Ausgewählte politische Schriften</t>
  </si>
  <si>
    <t>QDHR;QDTS;QDHR1;JPA;1DFG;3MN</t>
  </si>
  <si>
    <t>978-3-518-74624-0</t>
  </si>
  <si>
    <t>978-3-518-28486-5</t>
  </si>
  <si>
    <t>Fraenkel/Brünneck</t>
  </si>
  <si>
    <t>Deutschland und die westlichen Demokratien</t>
  </si>
  <si>
    <t>Erweiterte Ausgabe (1991). Mit einem Nachwort über Leben und Werk Ernst Fraenkels. Herausgegeben von Alexander v. Brünneck</t>
  </si>
  <si>
    <t>JPHV;NHD;JPHC;JP;1DFG;3MP</t>
  </si>
  <si>
    <t>978-3-518-74629-5</t>
  </si>
  <si>
    <t>978-3-518-27641-9</t>
  </si>
  <si>
    <t>Macpherson</t>
  </si>
  <si>
    <t>Die politische Theorie des Besitzindividualismus</t>
  </si>
  <si>
    <t>Von Hobbes bis Locke. Aus dem Englischen von Arno Wittekind</t>
  </si>
  <si>
    <t>JPA;NHTB;JPFK;JP</t>
  </si>
  <si>
    <t>978-3-518-74635-6</t>
  </si>
  <si>
    <t>978-3-518-29030-9</t>
  </si>
  <si>
    <t>Nida-Rümelin</t>
  </si>
  <si>
    <t>Demokratie als Kooperation</t>
  </si>
  <si>
    <t>QDTS;JPVC;JPHV;JPA</t>
  </si>
  <si>
    <t>978-3-518-74642-4</t>
  </si>
  <si>
    <t>978-3-518-29353-9</t>
  </si>
  <si>
    <t>Hark</t>
  </si>
  <si>
    <t>Dissidente Partizipation</t>
  </si>
  <si>
    <t>Eine Diskursgeschichte des Feminismus</t>
  </si>
  <si>
    <t>JBSF11</t>
  </si>
  <si>
    <t>978-3-518-74643-1</t>
  </si>
  <si>
    <t>978-3-518-29420-8</t>
  </si>
  <si>
    <t>Niesen/Herborth</t>
  </si>
  <si>
    <t>Anarchie der kommunikativen Freiheit</t>
  </si>
  <si>
    <t>Jürgen Habermas und die Theorie der internationalen Politik</t>
  </si>
  <si>
    <t>QDTS;QDHR;JPS;JPA</t>
  </si>
  <si>
    <t>978-3-518-74645-5</t>
  </si>
  <si>
    <t>978-3-518-29119-1</t>
  </si>
  <si>
    <t>Höffe</t>
  </si>
  <si>
    <t>»Königliche Völker«</t>
  </si>
  <si>
    <t>Zu Kants kosmopolitischer Rechts- und Friedenstheorie</t>
  </si>
  <si>
    <t>LAB;QDTS;QDHM;QDH;LBB;JPA;GTU;3ML</t>
  </si>
  <si>
    <t>978-3-518-74654-7</t>
  </si>
  <si>
    <t>978-3-518-28027-0</t>
  </si>
  <si>
    <t>Meier</t>
  </si>
  <si>
    <t>Die Entstehung des Politischen bei den Griechen</t>
  </si>
  <si>
    <t>JP;NHTB;NHC;JPA;1QBAG</t>
  </si>
  <si>
    <t>978-3-518-74658-5</t>
  </si>
  <si>
    <t>978-3-518-29096-5</t>
  </si>
  <si>
    <t>Pauer-Studer</t>
  </si>
  <si>
    <t>Autonom leben</t>
  </si>
  <si>
    <t>Reflexionen über Freiheit und Gleichheit</t>
  </si>
  <si>
    <t>978-3-518-74659-2</t>
  </si>
  <si>
    <t>978-3-518-29436-9</t>
  </si>
  <si>
    <t>Peters/Weßler</t>
  </si>
  <si>
    <t>Der Sinn von Öffentlichkeit</t>
  </si>
  <si>
    <t>JPA;QDTS;JHBA;3MP</t>
  </si>
  <si>
    <t>978-3-518-74665-3</t>
  </si>
  <si>
    <t>978-3-518-29188-7</t>
  </si>
  <si>
    <t>Rancière</t>
  </si>
  <si>
    <t>Das Unvernehmen</t>
  </si>
  <si>
    <t>Politik und Philosophie</t>
  </si>
  <si>
    <t>QDTS;QDHR;JPA;1DDF</t>
  </si>
  <si>
    <t>978-3-518-74666-0</t>
  </si>
  <si>
    <t>978-3-518-29622-6</t>
  </si>
  <si>
    <t>Rawls/Freeman</t>
  </si>
  <si>
    <t>Geschichte der politischen Philosophie</t>
  </si>
  <si>
    <t>QDTS;QDHR;NHTB;JPA</t>
  </si>
  <si>
    <t>978-3-518-74667-7</t>
  </si>
  <si>
    <t>978-3-518-28723-1</t>
  </si>
  <si>
    <t>Rawls/Hinsch</t>
  </si>
  <si>
    <t>Die Idee des politischen Liberalismus</t>
  </si>
  <si>
    <t>Aufsätze 1978–1989</t>
  </si>
  <si>
    <t>QDHR;QDTS;JPA;3MP</t>
  </si>
  <si>
    <t>978-3-518-74668-4</t>
  </si>
  <si>
    <t>978-3-518-29404-8</t>
  </si>
  <si>
    <t>Rawls/Kelly</t>
  </si>
  <si>
    <t>Gerechtigkeit als Fairneß</t>
  </si>
  <si>
    <t>Ein Neuentwurf</t>
  </si>
  <si>
    <t>LAB;QDTS;QDHR;JPA</t>
  </si>
  <si>
    <t>978-3-518-74673-8</t>
  </si>
  <si>
    <t>978-3-518-28289-2</t>
  </si>
  <si>
    <t>Saage</t>
  </si>
  <si>
    <t>Arbeiterbewegung, Faschismus, Neokonservatismus</t>
  </si>
  <si>
    <t>JPF;JPFQ;JPFM;JP</t>
  </si>
  <si>
    <t>978-3-518-74674-5</t>
  </si>
  <si>
    <t>978-3-518-28510-7</t>
  </si>
  <si>
    <t>Das Ende der politischen Utopie?</t>
  </si>
  <si>
    <t>JPH;JPA;JP;1DT</t>
  </si>
  <si>
    <t>978-3-518-74685-1</t>
  </si>
  <si>
    <t>978-3-518-11676-0</t>
  </si>
  <si>
    <t>Ewald</t>
  </si>
  <si>
    <t>Der Vorsorgestaat</t>
  </si>
  <si>
    <t>Aus dem Französischen von Wolfram Bayer und Hermann Kocyba. Mit einem Essay von Ulrich Beck</t>
  </si>
  <si>
    <t>LAQ;QDTS;QDHR7;LAB;KCVK;3MP;1DDF</t>
  </si>
  <si>
    <t>978-3-518-74686-8</t>
  </si>
  <si>
    <t>978-3-518-12530-4</t>
  </si>
  <si>
    <t>Fach</t>
  </si>
  <si>
    <t>Das Verschwinden der Politik</t>
  </si>
  <si>
    <t>JPVC;QDTS;JPA</t>
  </si>
  <si>
    <t>978-3-518-74687-5</t>
  </si>
  <si>
    <t>978-3-518-12334-8</t>
  </si>
  <si>
    <t>Die Regierung der Freiheit</t>
  </si>
  <si>
    <t>JP;QDTS;JPFK;JPA</t>
  </si>
  <si>
    <t>978-3-518-74688-2</t>
  </si>
  <si>
    <t>978-3-518-11917-4</t>
  </si>
  <si>
    <t>Gross</t>
  </si>
  <si>
    <t>Die Multioptionsgesellschaft</t>
  </si>
  <si>
    <t>JHBA;JBF;GTQ</t>
  </si>
  <si>
    <t>978-3-518-74692-9</t>
  </si>
  <si>
    <t>978-3-518-11486-5</t>
  </si>
  <si>
    <t>Krippendorff</t>
  </si>
  <si>
    <t>»Wie die Großen mit den Menschen spielen«</t>
  </si>
  <si>
    <t>Versuch über Goethes Politik</t>
  </si>
  <si>
    <t>JBCC9;NHTB;NHD;3MNB-DE-C;3MN</t>
  </si>
  <si>
    <t>978-3-518-74698-1</t>
  </si>
  <si>
    <t>978-3-518-10387-6</t>
  </si>
  <si>
    <t>Entstehung des Begriffs &gt;Demokratie&lt;</t>
  </si>
  <si>
    <t>Vier Prolegomena zu einer historischen Theorie</t>
  </si>
  <si>
    <t>JPHV;NHA;JPA;JP</t>
  </si>
  <si>
    <t>978-3-518-74699-8</t>
  </si>
  <si>
    <t>978-3-518-11312-7</t>
  </si>
  <si>
    <t>Auswege aus der Abhängigkeit</t>
  </si>
  <si>
    <t>Die entwicklungspolitische Aktualität Europas</t>
  </si>
  <si>
    <t>GTP;JPS;JPB;1QFE;1KBC;1DNS;1DND;1DFH</t>
  </si>
  <si>
    <t>978-3-518-74702-5</t>
  </si>
  <si>
    <t>978-3-518-11718-7</t>
  </si>
  <si>
    <t>Das Ende der Dritten Welt und das Scheitern der großen Theorie</t>
  </si>
  <si>
    <t>GTP;JPS;JPH;JP;GT;3MP</t>
  </si>
  <si>
    <t>978-3-518-74706-3</t>
  </si>
  <si>
    <t>978-3-518-11983-9</t>
  </si>
  <si>
    <t>Hessler/Neyer/Brock/Albert/Menzel</t>
  </si>
  <si>
    <t>Die Neue Weltwirtschaft</t>
  </si>
  <si>
    <t>Entstofflichung und Entgrenzung der Ökonomie</t>
  </si>
  <si>
    <t>GTQ;KCS;KCP;KCA;JPR;JP</t>
  </si>
  <si>
    <t>978-3-518-74707-0</t>
  </si>
  <si>
    <t>978-3-518-11908-2</t>
  </si>
  <si>
    <t>Die Transformation des Politischen</t>
  </si>
  <si>
    <t>JP;JPA;GTQ</t>
  </si>
  <si>
    <t>978-3-518-74712-4</t>
  </si>
  <si>
    <t>978-3-518-11952-5</t>
  </si>
  <si>
    <t>Senghaas</t>
  </si>
  <si>
    <t>Den Frieden denken</t>
  </si>
  <si>
    <t>Si vis pacem, para pacem</t>
  </si>
  <si>
    <t>GTU;QDTS;QDHR;JPA</t>
  </si>
  <si>
    <t>978-3-518-74719-3</t>
  </si>
  <si>
    <t>978-3-518-11665-4</t>
  </si>
  <si>
    <t>Serres</t>
  </si>
  <si>
    <t>Der Naturvertrag</t>
  </si>
  <si>
    <t>QDT;RN;QDTQ;QDHR;1DDF</t>
  </si>
  <si>
    <t>978-3-518-74723-0</t>
  </si>
  <si>
    <t>978-3-518-11714-9</t>
  </si>
  <si>
    <t>Tugendhat</t>
  </si>
  <si>
    <t>Ethik und Politik</t>
  </si>
  <si>
    <t>Vorträge und Stellungnahmen aus den Jahren 1978 - 1991</t>
  </si>
  <si>
    <t>QDTQ;QDTS;QDHR;JPA;3MP</t>
  </si>
  <si>
    <t>978-3-518-74724-7</t>
  </si>
  <si>
    <t>978-3-518-12366-9</t>
  </si>
  <si>
    <t>Agamben</t>
  </si>
  <si>
    <t>Ausnahmezustand</t>
  </si>
  <si>
    <t>Homo sacer II.1</t>
  </si>
  <si>
    <t>LAB;QDHR;LAZ;LAQ;LA;JHB;3MP</t>
  </si>
  <si>
    <t>978-3-518-74725-4</t>
  </si>
  <si>
    <t>978-3-518-12441-3</t>
  </si>
  <si>
    <t>Das Offene</t>
  </si>
  <si>
    <t>Der Mensch und das Tier</t>
  </si>
  <si>
    <t>978-3-518-74727-8</t>
  </si>
  <si>
    <t>978-3-518-12600-4</t>
  </si>
  <si>
    <t>Althusser/Wolf</t>
  </si>
  <si>
    <t>Für Marx</t>
  </si>
  <si>
    <t>JPFC;QDTS;QDHR;JPA;1DDF</t>
  </si>
  <si>
    <t>978-3-518-74728-5</t>
  </si>
  <si>
    <t>978-3-518-11780-4</t>
  </si>
  <si>
    <t>Die Erfindung des Politischen</t>
  </si>
  <si>
    <t>Zu einer Theorie reflexiver Modernisierung</t>
  </si>
  <si>
    <t>JPA;QDTS;JHBA</t>
  </si>
  <si>
    <t>978-3-518-74734-6</t>
  </si>
  <si>
    <t>978-3-518-12393-5</t>
  </si>
  <si>
    <t>Butler</t>
  </si>
  <si>
    <t>Gefährdetes Leben</t>
  </si>
  <si>
    <t>Politische Essays</t>
  </si>
  <si>
    <t>QDHR;QDTS;JPA;JBSF11;1KBB</t>
  </si>
  <si>
    <t>978-3-518-74735-3</t>
  </si>
  <si>
    <t>978-3-518-11769-9</t>
  </si>
  <si>
    <t>Derrida</t>
  </si>
  <si>
    <t>Das andere Kap. Die vertagte Demokratie</t>
  </si>
  <si>
    <t>Zwei Essays zu Europa</t>
  </si>
  <si>
    <t>QDTS;QDHR7;QDHR;JPA;1D;3MP;1DDF</t>
  </si>
  <si>
    <t>978-3-518-74739-1</t>
  </si>
  <si>
    <t>978-3-518-12200-6</t>
  </si>
  <si>
    <t>Giddens</t>
  </si>
  <si>
    <t>Die entfesselte Welt</t>
  </si>
  <si>
    <t>Wie Globalisierung unser Leben verändert</t>
  </si>
  <si>
    <t>JHBA;GTQ</t>
  </si>
  <si>
    <t>978-3-518-74742-1</t>
  </si>
  <si>
    <t>978-3-518-12403-1</t>
  </si>
  <si>
    <t>Groys</t>
  </si>
  <si>
    <t>Das kommunistische Postskriptum</t>
  </si>
  <si>
    <t>JPFC;JP;GTQ</t>
  </si>
  <si>
    <t>978-3-518-74748-3</t>
  </si>
  <si>
    <t>978-3-518-11398-1</t>
  </si>
  <si>
    <t>Maruyama/Seifert/Schamoni</t>
  </si>
  <si>
    <t>Denken in Japan</t>
  </si>
  <si>
    <t>JNA;JN;JBCC;1FP;1FPJ</t>
  </si>
  <si>
    <t>978-3-518-74752-0</t>
  </si>
  <si>
    <t>978-3-518-12545-8</t>
  </si>
  <si>
    <t>Möllers</t>
  </si>
  <si>
    <t>Der vermisste Leviathan</t>
  </si>
  <si>
    <t>Staatstheorie in der Bundesrepublik</t>
  </si>
  <si>
    <t>LNDC;JPHC;1DFG</t>
  </si>
  <si>
    <t>978-3-518-74755-1</t>
  </si>
  <si>
    <t>978-3-518-11739-2</t>
  </si>
  <si>
    <t>Nussbaum/Pauer-Studer</t>
  </si>
  <si>
    <t>Gerechtigkeit oder Das gute Leben</t>
  </si>
  <si>
    <t>QDHR;QDTS;QDT</t>
  </si>
  <si>
    <t>978-3-518-74756-8</t>
  </si>
  <si>
    <t>978-3-518-12000-2</t>
  </si>
  <si>
    <t>Frieden machen</t>
  </si>
  <si>
    <t>GTU</t>
  </si>
  <si>
    <t>978-3-518-74757-5</t>
  </si>
  <si>
    <t>978-3-518-12298-3</t>
  </si>
  <si>
    <t>Žižek</t>
  </si>
  <si>
    <t>Die Revolution steht bevor</t>
  </si>
  <si>
    <t>Dreizehn Versuche über Lenin</t>
  </si>
  <si>
    <t>QDTS;QDHR;JPFC;JPA</t>
  </si>
  <si>
    <t>978-3-518-74758-2</t>
  </si>
  <si>
    <t>978-3-518-29360-7</t>
  </si>
  <si>
    <t>Rosa</t>
  </si>
  <si>
    <t>Beschleunigung</t>
  </si>
  <si>
    <t>Die Veränderung der Zeitstrukturen in der Moderne</t>
  </si>
  <si>
    <t>GT;JHBL;JBF;JPA</t>
  </si>
  <si>
    <t>978-3-518-74762-9</t>
  </si>
  <si>
    <t>978-3-518-29789-6</t>
  </si>
  <si>
    <t>Dennett</t>
  </si>
  <si>
    <t>Den Bann brechen</t>
  </si>
  <si>
    <t>Religion als natürliches Phänomen</t>
  </si>
  <si>
    <t>Q;QRAM3;QRAM;QR;QD</t>
  </si>
  <si>
    <t>978-3-518-74778-0</t>
  </si>
  <si>
    <t>978-3-518-42563-3</t>
  </si>
  <si>
    <t>Die Metamorphose der Welt</t>
  </si>
  <si>
    <t>JHBA;RNU;RNT;RNP;RNF;RND;RNB;RNA;JPW;JPH;JPA;JP;JHB;JH;JB;J;3MR;RNPG</t>
  </si>
  <si>
    <t>978-3-518-74783-4</t>
  </si>
  <si>
    <t>978-3-518-42562-6</t>
  </si>
  <si>
    <t>Milanović</t>
  </si>
  <si>
    <t>Die ungleiche Welt</t>
  </si>
  <si>
    <t>Migration, das Eine Prozent und die Zukunft der Mittelschicht</t>
  </si>
  <si>
    <t>KCY;KCP;KCM;KCL;KCH;KCG;KCB;KCA;K;JP;JBFQ;JBFH;JBFG;J</t>
  </si>
  <si>
    <t>978-3-518-74785-8</t>
  </si>
  <si>
    <t>978-3-518-42565-7</t>
  </si>
  <si>
    <t>Hahn</t>
  </si>
  <si>
    <t>Endlose Nacht</t>
  </si>
  <si>
    <t>Träume im Jahrhundert der Gewalt</t>
  </si>
  <si>
    <t>NHTZ1;NHTB;JHBZ;JH;1D;3MP</t>
  </si>
  <si>
    <t>978-3-518-74815-2</t>
  </si>
  <si>
    <t>978-3-518-58696-9</t>
  </si>
  <si>
    <t>Anmerkungen zu einer performativen Theorie der Versammlung</t>
  </si>
  <si>
    <t>QDTS;JPWQ;JPWC;JPWA;JPW;JPHV;1KBB</t>
  </si>
  <si>
    <t>978-3-518-74817-6</t>
  </si>
  <si>
    <t>978-3-518-58691-4</t>
  </si>
  <si>
    <t>Mbembe</t>
  </si>
  <si>
    <t>Ausgang aus der langen Nacht</t>
  </si>
  <si>
    <t>Versuch über ein entkolonisiertes Afrika</t>
  </si>
  <si>
    <t>QDTS;QDHR;JPVR;JPVC;JP;JB;1DDF</t>
  </si>
  <si>
    <t>978-3-518-74819-0</t>
  </si>
  <si>
    <t>978-3-518-58692-1</t>
  </si>
  <si>
    <t>Jankélévitch</t>
  </si>
  <si>
    <t>Die Musik und das Unaussprechliche</t>
  </si>
  <si>
    <t>AVA;QDTN;QDTK;QD;1DDF</t>
  </si>
  <si>
    <t>978-3-518-74855-8</t>
  </si>
  <si>
    <t>978-3-518-29798-8</t>
  </si>
  <si>
    <t>Khurana</t>
  </si>
  <si>
    <t>Das Leben der Freiheit</t>
  </si>
  <si>
    <t>Form und Wirklichkeit der Autonomie</t>
  </si>
  <si>
    <t>QDHR1;QDTM;QDTK;QDTJ</t>
  </si>
  <si>
    <t>978-3-518-74857-2</t>
  </si>
  <si>
    <t>978-3-518-29794-0</t>
  </si>
  <si>
    <t>Richter</t>
  </si>
  <si>
    <t>Demokratischer Symbolismus</t>
  </si>
  <si>
    <t>Eine Theorie der Demokratie</t>
  </si>
  <si>
    <t>978-3-518-74859-6</t>
  </si>
  <si>
    <t>978-3-518-29796-4</t>
  </si>
  <si>
    <t>Breithaupt</t>
  </si>
  <si>
    <t>Die dunklen Seiten der Empathie</t>
  </si>
  <si>
    <t>JBCC;QDTQ;JBCC9</t>
  </si>
  <si>
    <t>978-3-518-74883-1</t>
  </si>
  <si>
    <t>978-3-518-12730-8</t>
  </si>
  <si>
    <t>Freiheit und Kontrolle</t>
  </si>
  <si>
    <t>Die Geschichte des nicht zu Ende befreiten Sklaven</t>
  </si>
  <si>
    <t>JB;JW;JPW;JP;JH;J</t>
  </si>
  <si>
    <t>978-3-518-75049-0</t>
  </si>
  <si>
    <t>978-3-518-29785-8</t>
  </si>
  <si>
    <t>Jaeggi</t>
  </si>
  <si>
    <t>Entfremdung</t>
  </si>
  <si>
    <t>Zur Aktualität eines sozialphilosophischen Problems</t>
  </si>
  <si>
    <t>QDTS;QD</t>
  </si>
  <si>
    <t>978-3-518-75075-9</t>
  </si>
  <si>
    <t>978-3-518-58317-3</t>
  </si>
  <si>
    <t>Band 1: Frühschriften</t>
  </si>
  <si>
    <t>QDTS;QDT;JPA;JHBA</t>
  </si>
  <si>
    <t>978-3-518-75098-8</t>
  </si>
  <si>
    <t>978-3-518-42599-2</t>
  </si>
  <si>
    <t>Pauer-Studer/Velleman</t>
  </si>
  <si>
    <t>»Weil ich nun mal ein Gerechtigkeitsfanatiker bin«</t>
  </si>
  <si>
    <t>Der Fall des SS-Richters Konrad Morgen</t>
  </si>
  <si>
    <t>QDTQ;QDX;QDTS;QD;Q;LNDL;LNDK;LNAC4;LNAA1;LN;LAZ;LAQ;LA;L;JPZ;JPVR;JPVH;JPF;JP;JB;J;DNB;DN;D;1DFG;3MPB</t>
  </si>
  <si>
    <t>978-3-518-75107-7</t>
  </si>
  <si>
    <t>978-3-518-58700-3</t>
  </si>
  <si>
    <t>Garcia</t>
  </si>
  <si>
    <t>Das intensive Leben</t>
  </si>
  <si>
    <t>Eine moderne Obsession</t>
  </si>
  <si>
    <t>QDTQ;QDTS;JB;1DDF</t>
  </si>
  <si>
    <t>978-3-518-75113-8</t>
  </si>
  <si>
    <t>978-3-518-58698-3</t>
  </si>
  <si>
    <t>Rössler</t>
  </si>
  <si>
    <t>Autonomie</t>
  </si>
  <si>
    <t>Ein Versuch über das gelungene Leben</t>
  </si>
  <si>
    <t>QD;QDTS;QDTQ</t>
  </si>
  <si>
    <t>978-3-518-75115-2</t>
  </si>
  <si>
    <t>978-3-518-58702-7</t>
  </si>
  <si>
    <t>Taylor</t>
  </si>
  <si>
    <t>Das sprachbegabte Tier</t>
  </si>
  <si>
    <t>Grundzüge des menschlichen Sprachvermögens</t>
  </si>
  <si>
    <t>CFA;QD;CF</t>
  </si>
  <si>
    <t>978-3-518-75168-8</t>
  </si>
  <si>
    <t>978-3-518-07291-2</t>
  </si>
  <si>
    <t>Geiselberger</t>
  </si>
  <si>
    <t>Die große Regression</t>
  </si>
  <si>
    <t>Eine internationale Debatte über die geistige Situation der Zeit</t>
  </si>
  <si>
    <t>JP;JW;JPWC;JPWA;JPW;JPV;JPL;JPHX;JPHV;JPH;JPFN;JPF;JHBA;JHB;JH;JBF;JBC;JB;J</t>
  </si>
  <si>
    <t>978-3-518-75173-2</t>
  </si>
  <si>
    <t>978-3-518-07292-9</t>
  </si>
  <si>
    <t>Mau</t>
  </si>
  <si>
    <t>Das metrische Wir</t>
  </si>
  <si>
    <t>Über die Quantifizierung des Sozialen</t>
  </si>
  <si>
    <t>JB;UD;UBW;UBL;UBJ;UB;TJK;TJ;TB;T;JPF;JP;JHB;JH;JBFS;JBFQ;JBFN;JBFA;JBF;JBC;J</t>
  </si>
  <si>
    <t>978-3-518-75175-6</t>
  </si>
  <si>
    <t>978-3-518-12711-7</t>
  </si>
  <si>
    <t>Müller/Pornschlegel/Müller</t>
  </si>
  <si>
    <t>»Für alle reicht es nicht«</t>
  </si>
  <si>
    <t>Texte zum Kapitalismus</t>
  </si>
  <si>
    <t>JPW;QDTN;JPWQ;JPFC;JPF;J;DSC;DNS;DNL;DND;DNC;DDC;DD;DCF;DCC;DC;C;AT;A</t>
  </si>
  <si>
    <t>978-3-518-75209-8</t>
  </si>
  <si>
    <t>978-3-518-42597-8</t>
  </si>
  <si>
    <t>Gueniffey</t>
  </si>
  <si>
    <t>Bonaparte</t>
  </si>
  <si>
    <t>1769-1802</t>
  </si>
  <si>
    <t>DNB;NH;1DD;1DF;3MLQ;3MNB;1DDF</t>
  </si>
  <si>
    <t>978-3-518-75219-7</t>
  </si>
  <si>
    <t>978-3-518-12712-4</t>
  </si>
  <si>
    <t>Krastev</t>
  </si>
  <si>
    <t>Europadämmerung</t>
  </si>
  <si>
    <t>JP;K;JW;JPW;JPVC;JPSN;JPL;JPHX;JPHV;JPHF;JPHC;JPH;JPB;JPA;JHB;JBC;J;DNP;DN;1QFE</t>
  </si>
  <si>
    <t>978-3-518-75499-3</t>
  </si>
  <si>
    <t>978-3-518-12447-5</t>
  </si>
  <si>
    <t>Bauman</t>
  </si>
  <si>
    <t>Flüchtige Moderne</t>
  </si>
  <si>
    <t>QDTS;NHTB;JPA;JP;JHBA</t>
  </si>
  <si>
    <t>978-3-518-75502-0</t>
  </si>
  <si>
    <t>978-3-518-12565-6</t>
  </si>
  <si>
    <t>Gemeinschaften</t>
  </si>
  <si>
    <t>Auf der Suche nach Sicherheit in einer bedrohlichen Welt</t>
  </si>
  <si>
    <t>JHBA;JBS</t>
  </si>
  <si>
    <t>978-3-518-75503-7</t>
  </si>
  <si>
    <t>978-3-518-06994-3</t>
  </si>
  <si>
    <t>Die Neuvermessung der Ungleichheit unter den Menschen: Soziologische Aufklärung im 21. Jahrhundert</t>
  </si>
  <si>
    <t>Eröffnungsvortrag zum Soziologentag »Unsichere Zeiten« am 6. Oktober 2008 in Jena</t>
  </si>
  <si>
    <t>QDTS;JHBA;3MR</t>
  </si>
  <si>
    <t>978-3-518-75508-2</t>
  </si>
  <si>
    <t>978-3-518-11957-0</t>
  </si>
  <si>
    <t>Bette/Schimank</t>
  </si>
  <si>
    <t>Doping im Hochleistungssport</t>
  </si>
  <si>
    <t>Anpassung durch Abweichung</t>
  </si>
  <si>
    <t>SCK</t>
  </si>
  <si>
    <t>978-3-518-75509-9</t>
  </si>
  <si>
    <t>978-3-518-12485-7</t>
  </si>
  <si>
    <t>Esposito</t>
  </si>
  <si>
    <t>Die Fiktion der wahrscheinlichen Realität</t>
  </si>
  <si>
    <t>JHB;JHBA</t>
  </si>
  <si>
    <t>978-3-518-75512-9</t>
  </si>
  <si>
    <t>978-3-518-12616-5</t>
  </si>
  <si>
    <t>Heitmeyer</t>
  </si>
  <si>
    <t>Deutsche Zustände</t>
  </si>
  <si>
    <t>Folge 9</t>
  </si>
  <si>
    <t>JPWA;JHBD;1DFG</t>
  </si>
  <si>
    <t>978-3-518-75513-6</t>
  </si>
  <si>
    <t>978-3-518-12454-3</t>
  </si>
  <si>
    <t>Folge 4</t>
  </si>
  <si>
    <t>JBF;JPVH;JBFH</t>
  </si>
  <si>
    <t>978-3-518-75514-3</t>
  </si>
  <si>
    <t>978-3-518-12552-6</t>
  </si>
  <si>
    <t>Folge 7</t>
  </si>
  <si>
    <t>JBCC;JBSD;1DFG</t>
  </si>
  <si>
    <t>978-3-518-75515-0</t>
  </si>
  <si>
    <t>978-3-518-12602-8</t>
  </si>
  <si>
    <t>Folge 8</t>
  </si>
  <si>
    <t>JBF;KCF;JPR;JP</t>
  </si>
  <si>
    <t>978-3-518-75518-1</t>
  </si>
  <si>
    <t>978-3-518-10769-0</t>
  </si>
  <si>
    <t>Zeisel/Jahoda/Lazarsfeld</t>
  </si>
  <si>
    <t>Die Arbeitslosen von Marienthal</t>
  </si>
  <si>
    <t>Ein soziographischer Versuch über die Wirkungen langandauernder Arbeitslosigkeit</t>
  </si>
  <si>
    <t>JBF;KCF;JHBD;JBS;JBFH</t>
  </si>
  <si>
    <t>978-3-518-75519-8</t>
  </si>
  <si>
    <t>978-3-518-12538-0</t>
  </si>
  <si>
    <t>Kucklick</t>
  </si>
  <si>
    <t>Das unmoralische Geschlecht</t>
  </si>
  <si>
    <t>Zur Genese der negativen Andrologie</t>
  </si>
  <si>
    <t>JBSF;NHTB;JBS</t>
  </si>
  <si>
    <t>978-3-518-75523-5</t>
  </si>
  <si>
    <t>978-3-518-12510-6</t>
  </si>
  <si>
    <t>Münch</t>
  </si>
  <si>
    <t>Die akademische Elite</t>
  </si>
  <si>
    <t>Zur sozialen Konstruktion wissenschaftlicher Exzellenz</t>
  </si>
  <si>
    <t>GT;JPR;JNF</t>
  </si>
  <si>
    <t>978-3-518-75525-9</t>
  </si>
  <si>
    <t>978-3-518-12633-2</t>
  </si>
  <si>
    <t>Akademischer Kapitalismus</t>
  </si>
  <si>
    <t>Über die politische Ökonomie der Hochschulreform</t>
  </si>
  <si>
    <t>JND;JNM;JNF</t>
  </si>
  <si>
    <t>978-3-518-75527-3</t>
  </si>
  <si>
    <t>978-3-518-12590-8</t>
  </si>
  <si>
    <t>Arnoldi</t>
  </si>
  <si>
    <t>Alles Geld verdampft</t>
  </si>
  <si>
    <t>Finanzkrise in der Weltrisikogesellschaft</t>
  </si>
  <si>
    <t>KCX;KCZ;KCBM;3MPQV</t>
  </si>
  <si>
    <t>978-3-518-75533-4</t>
  </si>
  <si>
    <t>978-3-518-11772-9</t>
  </si>
  <si>
    <t>Engler</t>
  </si>
  <si>
    <t>Die zivilisatorische Lücke</t>
  </si>
  <si>
    <t>Versuche über den Staatssozialismus</t>
  </si>
  <si>
    <t>JBCC;JPH;JBF;GTQ;3MP</t>
  </si>
  <si>
    <t>978-3-518-75534-1</t>
  </si>
  <si>
    <t>978-3-518-11925-9</t>
  </si>
  <si>
    <t>Die ungewollte Moderne</t>
  </si>
  <si>
    <t>Ost-West-Passagen</t>
  </si>
  <si>
    <t>NHTB;JHMC;JBCC</t>
  </si>
  <si>
    <t>978-3-518-75536-5</t>
  </si>
  <si>
    <t>978-3-518-11964-8</t>
  </si>
  <si>
    <t>Siebel/Häußermann</t>
  </si>
  <si>
    <t>Dienstleistungsgesellschaften</t>
  </si>
  <si>
    <t>JHBL;KNS;JHMC;JHBA;JBS;JBF</t>
  </si>
  <si>
    <t>978-3-518-75539-6</t>
  </si>
  <si>
    <t>978-3-518-12388-1</t>
  </si>
  <si>
    <t>Folge 3</t>
  </si>
  <si>
    <t>JBFK;JPR;JP;JHMC;JHB;JBFH;1DFG</t>
  </si>
  <si>
    <t>978-3-518-75547-1</t>
  </si>
  <si>
    <t>978-3-518-10743-0</t>
  </si>
  <si>
    <t>Honegger</t>
  </si>
  <si>
    <t>Die Hexen der Neuzeit</t>
  </si>
  <si>
    <t>Studien zur Sozialgeschichte eines kulturellen Deutungsmusters</t>
  </si>
  <si>
    <t>NHTB;NHA;3MG;3MD</t>
  </si>
  <si>
    <t>978-3-518-75548-8</t>
  </si>
  <si>
    <t>978-3-518-10761-4</t>
  </si>
  <si>
    <t>Berufsbildungsreform</t>
  </si>
  <si>
    <t>Eine Fallstudie über Reformpolitik</t>
  </si>
  <si>
    <t>JPR;JNF;1DFG;3MP</t>
  </si>
  <si>
    <t>978-3-518-75549-5</t>
  </si>
  <si>
    <t>978-3-518-12521-2</t>
  </si>
  <si>
    <t>Pries</t>
  </si>
  <si>
    <t>Die Transnationalisierung der sozialen Welt</t>
  </si>
  <si>
    <t>Sozialräume jenseits von Nationalgesellschaften</t>
  </si>
  <si>
    <t>GTQ;JBSL1;JBFH;JBF;JBCC</t>
  </si>
  <si>
    <t>978-3-518-75554-9</t>
  </si>
  <si>
    <t>978-3-518-12167-2</t>
  </si>
  <si>
    <t>Vobruba</t>
  </si>
  <si>
    <t>Alternativen zur Vollbeschäftigung</t>
  </si>
  <si>
    <t>Die Transformation von Arbeit und Einkommen</t>
  </si>
  <si>
    <t>KCF;JHBL</t>
  </si>
  <si>
    <t>978-3-518-75557-0</t>
  </si>
  <si>
    <t>978-3-518-12252-5</t>
  </si>
  <si>
    <t>Häußermann/Kronauer/Siebel</t>
  </si>
  <si>
    <t>An den Rändern der Städte</t>
  </si>
  <si>
    <t>Armut und Ausgrenzung</t>
  </si>
  <si>
    <t>JBSD;JBF</t>
  </si>
  <si>
    <t>978-3-518-75558-7</t>
  </si>
  <si>
    <t>978-3-518-12484-0</t>
  </si>
  <si>
    <t>Folge 5</t>
  </si>
  <si>
    <t>JBF;QRJ;JPVH;JBFH</t>
  </si>
  <si>
    <t>978-3-518-75559-4</t>
  </si>
  <si>
    <t>978-3-518-12332-4</t>
  </si>
  <si>
    <t>Folge 2</t>
  </si>
  <si>
    <t>978-3-518-75561-7</t>
  </si>
  <si>
    <t>978-3-518-12290-7</t>
  </si>
  <si>
    <t>Folge 1</t>
  </si>
  <si>
    <t>JBCC;NHD;JP;JHB;1DFG;3MRBA;3MP</t>
  </si>
  <si>
    <t>978-3-518-75562-4</t>
  </si>
  <si>
    <t>978-3-518-12525-0</t>
  </si>
  <si>
    <t>Folge 6</t>
  </si>
  <si>
    <t>978-3-518-75563-1</t>
  </si>
  <si>
    <t>978-3-518-11905-1</t>
  </si>
  <si>
    <t>Dollase/Heitmeyer/Backes</t>
  </si>
  <si>
    <t>Das Gewalt-Dilemma</t>
  </si>
  <si>
    <t>Gesellschaftliche Reaktionen auf fremdenfeindliche Gewalt und Rechtsextremismus</t>
  </si>
  <si>
    <t>JBFK;JBF;JBCC</t>
  </si>
  <si>
    <t>978-3-518-75567-9</t>
  </si>
  <si>
    <t>978-3-518-29302-7</t>
  </si>
  <si>
    <t>Adorno</t>
  </si>
  <si>
    <t>Gesammelte Schriften in 20 Bänden</t>
  </si>
  <si>
    <t>Band 2: Kierkegaard. Konstruktion des Ästhetischen</t>
  </si>
  <si>
    <t>978-3-518-75573-0</t>
  </si>
  <si>
    <t>978-3-518-29193-1</t>
  </si>
  <si>
    <t>Luhmann/Lenzen</t>
  </si>
  <si>
    <t>Das Erziehungssystem der Gesellschaft</t>
  </si>
  <si>
    <t>JN;JNAM;JNA</t>
  </si>
  <si>
    <t>978-3-518-75576-1</t>
  </si>
  <si>
    <t>978-3-518-28752-1</t>
  </si>
  <si>
    <t>Luhmann</t>
  </si>
  <si>
    <t>Die Wirtschaft der Gesellschaft</t>
  </si>
  <si>
    <t>JHBL;JPA</t>
  </si>
  <si>
    <t>978-3-518-75577-8</t>
  </si>
  <si>
    <t>978-3-518-29038-5</t>
  </si>
  <si>
    <t>Gesellschaftsstruktur und Semantik</t>
  </si>
  <si>
    <t>Studien zur Wissenssoziologie der modernen Gesellschaft. Band 4.</t>
  </si>
  <si>
    <t>978-3-518-75578-5</t>
  </si>
  <si>
    <t>978-3-518-28903-7</t>
  </si>
  <si>
    <t>Die Kunst der Gesellschaft</t>
  </si>
  <si>
    <t>AB</t>
  </si>
  <si>
    <t>978-3-518-75586-0</t>
  </si>
  <si>
    <t>978-3-518-28410-0</t>
  </si>
  <si>
    <t>Simmel/Behr/Krech/Schmidt/Rammstedt</t>
  </si>
  <si>
    <t>Gesamtausgabe in 24 Bänden</t>
  </si>
  <si>
    <t>Band 10: Philosophie der Mode (1905). Die Religion (1906/1912). Kant und Goethe (1906/1916). Schopenhauer und Nietzsche (1907)</t>
  </si>
  <si>
    <t>QDHR;JHB;3MPB;3MP</t>
  </si>
  <si>
    <t>978-3-518-75592-1</t>
  </si>
  <si>
    <t>978-3-518-29116-0</t>
  </si>
  <si>
    <t>Atopia</t>
  </si>
  <si>
    <t>Studien zur atopischen Gesellschaft</t>
  </si>
  <si>
    <t>JHBA</t>
  </si>
  <si>
    <t>978-3-518-75593-8</t>
  </si>
  <si>
    <t>978-3-518-29159-7</t>
  </si>
  <si>
    <t>Dystopia</t>
  </si>
  <si>
    <t>Studien zur Krisis des Wissens in der modernen Gesellschaft</t>
  </si>
  <si>
    <t>JBFZ;JPA</t>
  </si>
  <si>
    <t>978-3-518-75599-0</t>
  </si>
  <si>
    <t>978-3-518-28691-3</t>
  </si>
  <si>
    <t>Studien zur Wissenssoziologie der modernen Gesellschaft. Band 1</t>
  </si>
  <si>
    <t>978-3-518-75603-4</t>
  </si>
  <si>
    <t>978-3-518-28007-2</t>
  </si>
  <si>
    <t>Funktion der Religion</t>
  </si>
  <si>
    <t>QRAB;QRA;JBSR</t>
  </si>
  <si>
    <t>978-3-518-75604-1</t>
  </si>
  <si>
    <t>978-3-518-28693-7</t>
  </si>
  <si>
    <t>Studien zur Wissenssoziologie der modernen Gesellschaft. Band 3</t>
  </si>
  <si>
    <t>978-3-518-75607-2</t>
  </si>
  <si>
    <t>978-3-518-29018-7</t>
  </si>
  <si>
    <t>Ausdifferenzierung des Rechts</t>
  </si>
  <si>
    <t>Beiträge zur Rechtssoziologie und Rechtstheorie</t>
  </si>
  <si>
    <t>LAQ;LAB</t>
  </si>
  <si>
    <t>978-3-518-75608-9</t>
  </si>
  <si>
    <t>978-3-518-29522-9</t>
  </si>
  <si>
    <t>Nassehi</t>
  </si>
  <si>
    <t>Der soziologische Diskurs der Moderne</t>
  </si>
  <si>
    <t>978-3-518-75609-6</t>
  </si>
  <si>
    <t>978-3-518-29100-9</t>
  </si>
  <si>
    <t>Stichweh</t>
  </si>
  <si>
    <t>Die Weltgesellschaft</t>
  </si>
  <si>
    <t>Soziologische Analysen</t>
  </si>
  <si>
    <t>978-3-518-75725-3</t>
  </si>
  <si>
    <t>978-3-518-58718-8</t>
  </si>
  <si>
    <t>Boltanski/Esquerre</t>
  </si>
  <si>
    <t>Bereicherung</t>
  </si>
  <si>
    <t>Eine Kritik der Ware</t>
  </si>
  <si>
    <t>JHB;JBC;JHBA;JHBL</t>
  </si>
  <si>
    <t>978-3-518-75756-7</t>
  </si>
  <si>
    <t>978-3-518-29845-9</t>
  </si>
  <si>
    <t>Bostrom</t>
  </si>
  <si>
    <t>Die Zukunft der Menschheit</t>
  </si>
  <si>
    <t>GT;J;QDTQ;TBN;TBX;UYQ</t>
  </si>
  <si>
    <t>978-3-518-75764-2</t>
  </si>
  <si>
    <t>978-3-518-29852-7</t>
  </si>
  <si>
    <t>Fuchs/Iwer/Micali</t>
  </si>
  <si>
    <t>Das überforderte Subjekt</t>
  </si>
  <si>
    <t>Zeitdiagnosen einer beschleunigten Gesellschaft</t>
  </si>
  <si>
    <t>JMH;JB;JMJ;JMP</t>
  </si>
  <si>
    <t>978-3-518-75915-8</t>
  </si>
  <si>
    <t>978-3-518-42840-5</t>
  </si>
  <si>
    <t>Bohr</t>
  </si>
  <si>
    <t>Die Kriegsverbrecherlobby</t>
  </si>
  <si>
    <t>Bundesdeutsche Hilfe für im Ausland inhaftierte NS-Täter</t>
  </si>
  <si>
    <t>NHD;1D;3MP;J;JP;JPFQ;JPS;JPW;JPWG;JPWH;JW;L;N;NH;NHTZ;NHWR7;JKVN;LAZ;DNXH;1DFG;3MPQ</t>
  </si>
  <si>
    <t>978-3-518-75919-6</t>
  </si>
  <si>
    <t>978-3-518-58722-5</t>
  </si>
  <si>
    <t>Geist der Utopie</t>
  </si>
  <si>
    <t>Erste Fassung</t>
  </si>
  <si>
    <t>QD;QDTQ;QDTS</t>
  </si>
  <si>
    <t>978-3-518-75934-9</t>
  </si>
  <si>
    <t>978-3-518-58725-6</t>
  </si>
  <si>
    <t>Hall</t>
  </si>
  <si>
    <t>Das verhängnisvolle Dreieck</t>
  </si>
  <si>
    <t>Rasse, Ethnie, Nation</t>
  </si>
  <si>
    <t>JHB;J;JH;JBFA1;1KBB;5PBD</t>
  </si>
  <si>
    <t>978-3-518-75964-6</t>
  </si>
  <si>
    <t>978-3-518-29866-4</t>
  </si>
  <si>
    <t>Menke</t>
  </si>
  <si>
    <t>Autonomie und Befreiung</t>
  </si>
  <si>
    <t>Studien zu Hegel</t>
  </si>
  <si>
    <t>QD;QDHR1;QDTJ;QDTS</t>
  </si>
  <si>
    <t>978-3-518-75968-4</t>
  </si>
  <si>
    <t>978-3-518-29876-3</t>
  </si>
  <si>
    <t>Sarasin</t>
  </si>
  <si>
    <t>Darwin und Foucault</t>
  </si>
  <si>
    <t>Genealogie und Geschichte im Zeitalter der Biologie</t>
  </si>
  <si>
    <t>GTB;PS;QD;QDTM</t>
  </si>
  <si>
    <t>978-3-518-75976-9</t>
  </si>
  <si>
    <t>978-3-518-29869-5</t>
  </si>
  <si>
    <t>Metzler</t>
  </si>
  <si>
    <t>Der Staat der Historiker</t>
  </si>
  <si>
    <t>Staatsvorstellungen deutscher Historiker seit 1945</t>
  </si>
  <si>
    <t>NH;JPHC;NHD;JPA</t>
  </si>
  <si>
    <t>978-3-518-75983-7</t>
  </si>
  <si>
    <t>978-3-518-29864-0</t>
  </si>
  <si>
    <t>Geisthövel/Hitzer</t>
  </si>
  <si>
    <t>Auf der Suche nach einer anderen Medizin</t>
  </si>
  <si>
    <t>Psychosomatik im 20. Jahrhundert</t>
  </si>
  <si>
    <t>VX;J;JB;V</t>
  </si>
  <si>
    <t>978-3-518-75987-5</t>
  </si>
  <si>
    <t>978-3-518-12729-2</t>
  </si>
  <si>
    <t>Für einen linken Populismus</t>
  </si>
  <si>
    <t>JP;3MR;3MRB;JB;JPW</t>
  </si>
  <si>
    <t>978-3-518-75993-6</t>
  </si>
  <si>
    <t>978-3-518-12726-1</t>
  </si>
  <si>
    <t>Maci</t>
  </si>
  <si>
    <t>Eiscafé Europa</t>
  </si>
  <si>
    <t>Essays</t>
  </si>
  <si>
    <t>1D;3MR;J</t>
  </si>
  <si>
    <t>978-3-518-75995-0</t>
  </si>
  <si>
    <t>978-3-518-12728-5</t>
  </si>
  <si>
    <t>Manow</t>
  </si>
  <si>
    <t>Die Politische Ökonomie des Populismus</t>
  </si>
  <si>
    <t>KCP;3MR;3MRB;3MRBF;JP;JPA;JPB;KC</t>
  </si>
  <si>
    <t>978-3-518-76082-6</t>
  </si>
  <si>
    <t>978-3-518-28424-7</t>
  </si>
  <si>
    <t>Simmel/Rammstedt</t>
  </si>
  <si>
    <t>Band 24: Nachträge. Dokumente. Bibliographien. Auflistungen. Indices</t>
  </si>
  <si>
    <t>QDTS;JHB;JPA</t>
  </si>
  <si>
    <t>978-3-518-76085-7</t>
  </si>
  <si>
    <t>978-3-518-29859-6</t>
  </si>
  <si>
    <t>Die Möglichkeit der Normen</t>
  </si>
  <si>
    <t>Über eine Praxis jenseits von Moralität und Kausalität</t>
  </si>
  <si>
    <t>LAB</t>
  </si>
  <si>
    <t>978-3-518-76134-2</t>
  </si>
  <si>
    <t>978-3-518-42856-6</t>
  </si>
  <si>
    <t>Schlögel</t>
  </si>
  <si>
    <t>Das russische Berlin</t>
  </si>
  <si>
    <t>NHTB;1DFG;1DTA;3MP</t>
  </si>
  <si>
    <t>978-3-518-76143-4</t>
  </si>
  <si>
    <t>978-3-518-58730-0</t>
  </si>
  <si>
    <t>Ehrenberg</t>
  </si>
  <si>
    <t>Die Mechanik der Leidenschaften</t>
  </si>
  <si>
    <t>Gehirn, Verhalten, Gesellschaft</t>
  </si>
  <si>
    <t>JHB;JB;PSAN</t>
  </si>
  <si>
    <t>978-3-518-76147-2</t>
  </si>
  <si>
    <t>978-3-518-58732-4</t>
  </si>
  <si>
    <t>Manne</t>
  </si>
  <si>
    <t>Down Girl</t>
  </si>
  <si>
    <t>Die Logik der Misogynie</t>
  </si>
  <si>
    <t>QDTS;J;JBFA;JBFK2;JBFW;1KBB</t>
  </si>
  <si>
    <t>978-3-518-76153-3</t>
  </si>
  <si>
    <t>978-3-518-58729-4</t>
  </si>
  <si>
    <t>Scott</t>
  </si>
  <si>
    <t>Die Mühlen der Zivilisation</t>
  </si>
  <si>
    <t>Eine Tiefengeschichte der frühesten Staaten</t>
  </si>
  <si>
    <t>NHB;N;NHTF;NKD</t>
  </si>
  <si>
    <t>978-3-518-76189-2</t>
  </si>
  <si>
    <t>978-3-518-29883-1</t>
  </si>
  <si>
    <t>Waldenfels</t>
  </si>
  <si>
    <t>Erfahrung, die zur Sprache drängt</t>
  </si>
  <si>
    <t>Studien zur Psychoanalyse und Psychotherapie aus phänomenologischer Sicht</t>
  </si>
  <si>
    <t>QD;JM;JMS;QDTK;QDTM</t>
  </si>
  <si>
    <t>978-3-518-76195-3</t>
  </si>
  <si>
    <t>978-3-518-29878-7</t>
  </si>
  <si>
    <t>Yos</t>
  </si>
  <si>
    <t>Der junge Habermas</t>
  </si>
  <si>
    <t>Eine ideengeschichtliche Untersuchung seines frühen Denkens 1952–1962</t>
  </si>
  <si>
    <t>QDHR;DNBT;QD;JPA</t>
  </si>
  <si>
    <t>978-3-518-76205-9</t>
  </si>
  <si>
    <t>978-3-518-12739-1</t>
  </si>
  <si>
    <t>Jörke</t>
  </si>
  <si>
    <t>Die Größe der Demokratie</t>
  </si>
  <si>
    <t>Über die räumliche Dimension von Herrschaft und Partizipation</t>
  </si>
  <si>
    <t>JP;J;JB;JPA;JPB;JPF;JPFK;JPH;JPHC;JPHV;1QFE</t>
  </si>
  <si>
    <t>978-3-518-76216-5</t>
  </si>
  <si>
    <t>978-3-518-07498-5</t>
  </si>
  <si>
    <t>Diese verdammten liberalen Eliten</t>
  </si>
  <si>
    <t>Wer sie sind und warum wir sie brauchen</t>
  </si>
  <si>
    <t>JB;J;JPFK</t>
  </si>
  <si>
    <t>978-3-518-76909-6</t>
  </si>
  <si>
    <t>978-3-518-42842-9</t>
  </si>
  <si>
    <t>Gessen</t>
  </si>
  <si>
    <t>Die Zukunft ist Geschichte</t>
  </si>
  <si>
    <t>Wie Russland die Freiheit gewann und verlor</t>
  </si>
  <si>
    <t>JPV;1DTA;3MPQ;3MPQX;3MPQZ;3MRB;1DT</t>
  </si>
  <si>
    <t>978-3-518-77278-2</t>
  </si>
  <si>
    <t>978-3-518-29976-0</t>
  </si>
  <si>
    <t>Dreher/Gros/Rosa</t>
  </si>
  <si>
    <t>Phänomenologie und Kritische Theorie</t>
  </si>
  <si>
    <t>Inlibra Paket Philosophie 2026</t>
  </si>
  <si>
    <t>QDTS</t>
  </si>
  <si>
    <t>978-3-518-78021-3</t>
  </si>
  <si>
    <t>978-3-518-29707-0</t>
  </si>
  <si>
    <t>Dworkin</t>
  </si>
  <si>
    <t>Gerechtigkeit für Igel</t>
  </si>
  <si>
    <t>QDTQ</t>
  </si>
  <si>
    <t>978-3-518-78268-2</t>
  </si>
  <si>
    <t>978-3-518-30066-4</t>
  </si>
  <si>
    <t>Schidel</t>
  </si>
  <si>
    <t>»Behinderung« und Gesellschaft</t>
  </si>
  <si>
    <t>Ableismus in philosophischer und sozialtheoretischer Perspektive</t>
  </si>
  <si>
    <t>Inlibra Paket Soziologie 2026</t>
  </si>
  <si>
    <t>QDTS;JBS;JPA;JHBA</t>
  </si>
  <si>
    <t>978-3-518-78367-2</t>
  </si>
  <si>
    <t>978-3-518-58833-8</t>
  </si>
  <si>
    <t>Situation und Konstellation</t>
  </si>
  <si>
    <t>Vom Verschwinden des Spielraums | Warum uns die Energie ausgeht | Spiegel-Bestseller</t>
  </si>
  <si>
    <t>JHBA;JBF</t>
  </si>
  <si>
    <t>978-3-518-78393-1</t>
  </si>
  <si>
    <t>978-3-518-30076-3</t>
  </si>
  <si>
    <t>Thomä</t>
  </si>
  <si>
    <t>Postismen</t>
  </si>
  <si>
    <t>Vom Nutzen und Nachteil eines Denkmusters für die Wissenschaften</t>
  </si>
  <si>
    <t>JBCC9;JBF</t>
  </si>
  <si>
    <t>978-3-518-78399-3</t>
  </si>
  <si>
    <t>978-3-518-30079-4</t>
  </si>
  <si>
    <t>Nosthoff</t>
  </si>
  <si>
    <t>Kybernetik und Kritik</t>
  </si>
  <si>
    <t>Eine Theorie digitaler Regierungskunst</t>
  </si>
  <si>
    <t>Inlibra Paket Politikwissenschaft 2026</t>
  </si>
  <si>
    <t>JPA;UBJ</t>
  </si>
  <si>
    <t>978-3-518-78409-9</t>
  </si>
  <si>
    <t>978-3-518-30083-1</t>
  </si>
  <si>
    <t>Folkers</t>
  </si>
  <si>
    <t>Fossile Moderne</t>
  </si>
  <si>
    <t>Eine Naturgeschichte der Gegenwart</t>
  </si>
  <si>
    <t>JHB;RNT</t>
  </si>
  <si>
    <t>978-3-518-78485-3</t>
  </si>
  <si>
    <t>978-3-518-12813-8</t>
  </si>
  <si>
    <t>Biebricher/Haffert/Jäger/Weigel/Geiselberger</t>
  </si>
  <si>
    <t>Oben rechts</t>
  </si>
  <si>
    <t>Rechtspopulismus als Klassenprojekt</t>
  </si>
  <si>
    <t>Inlibra Paket Psychologie/Psychotherapie 2026</t>
  </si>
  <si>
    <t>KCP;JP;JPFQ;JBSA;3MRB</t>
  </si>
  <si>
    <t>978-3-518-78493-8</t>
  </si>
  <si>
    <t>978-3-518-00131-8</t>
  </si>
  <si>
    <t>Slobodian/Tarnoff</t>
  </si>
  <si>
    <t>Muskismus</t>
  </si>
  <si>
    <t>Aufstieg und Herrschaft eines Technoking | Technologie, Macht und Größenwahn – wie Elon Musk die Demokratie herausfordert</t>
  </si>
  <si>
    <t>JPHL;JPFQ;KCP;1KBB;3MRB</t>
  </si>
  <si>
    <t>978-3-518-78534-8</t>
  </si>
  <si>
    <t>978-3-518-58847-5</t>
  </si>
  <si>
    <t>Arnold/Fuchs</t>
  </si>
  <si>
    <t>Das unersättliche Selbst</t>
  </si>
  <si>
    <t>Phänomenologie des Narzissmus | Sachbuchbestenliste DIE ZEIT, ZDF, DLF | Psychologie des Narzissmus als Symptom unserer Zeit</t>
  </si>
  <si>
    <t>Inlibra Paket Anthropologie/Ethnologie 2026</t>
  </si>
  <si>
    <t>JMS;JMM;JMR;JMAF;JML</t>
  </si>
  <si>
    <t>978-3-518-78544-7</t>
  </si>
  <si>
    <t>978-3-518-58848-2</t>
  </si>
  <si>
    <t>Baecker</t>
  </si>
  <si>
    <t>Digitalisierung</t>
  </si>
  <si>
    <t>JBCT1;UBB;UB;JHBA</t>
  </si>
  <si>
    <t>978-3-518-78547-8</t>
  </si>
  <si>
    <t>978-3-518-30091-6</t>
  </si>
  <si>
    <t>Bianchi/Lipowsky/Precht</t>
  </si>
  <si>
    <t>Die ontologische Wende</t>
  </si>
  <si>
    <t>Indigene Kosmologien und die Dekolonisierung des Seins</t>
  </si>
  <si>
    <t>JBCC7;JBS;JBCC9;JBCC8</t>
  </si>
  <si>
    <t>978-3-518-78555-3</t>
  </si>
  <si>
    <t>978-3-518-58839-0</t>
  </si>
  <si>
    <t>Einmal, zweimal, keinmal</t>
  </si>
  <si>
    <t>Wie wir Erfahrungen machen | Über den ersten Sex, Kochkunst und psychedelische Drogen | Sachbuchbestenliste WELT, NZZ, ORF</t>
  </si>
  <si>
    <t>JMR;JMS;JBCC9;JHMC</t>
  </si>
  <si>
    <t>978-3-518-78564-5</t>
  </si>
  <si>
    <t>978-3-518-12815-2</t>
  </si>
  <si>
    <t>Butollo</t>
  </si>
  <si>
    <t>Das knappe Gut Arbeit</t>
  </si>
  <si>
    <t>Automatisierung, Arbeitskräftemangel und sozialer Konflikt</t>
  </si>
  <si>
    <t>JHBL;UBJ;UYQ</t>
  </si>
  <si>
    <t>978-3-518-78576-8</t>
  </si>
  <si>
    <t>978-3-518-43296-9</t>
  </si>
  <si>
    <t>Eribon</t>
  </si>
  <si>
    <t>Michel Foucault</t>
  </si>
  <si>
    <t>Eine Biographie. Erweiterte Neuausgabe</t>
  </si>
  <si>
    <t>DNBM;QDHR7;1DDF;3MPQ</t>
  </si>
  <si>
    <t>978-3-518-78588-1</t>
  </si>
  <si>
    <t>978-3-518-58849-9</t>
  </si>
  <si>
    <t>Foucault</t>
  </si>
  <si>
    <t>Die Maschen der Macht</t>
  </si>
  <si>
    <t>Inlibra Paket Sprach-/Literaturwissenschaft 2026</t>
  </si>
  <si>
    <t>QDTS;JPA;JPF;JPH</t>
  </si>
  <si>
    <t>978-3-518-78593-5</t>
  </si>
  <si>
    <t>978-3-518-58850-5</t>
  </si>
  <si>
    <t>Dies ist keine Pfeife</t>
  </si>
  <si>
    <t>Inlibra Paket Kunstwissenschaft/-geschichte 2026</t>
  </si>
  <si>
    <t>QDTK;QDTJ</t>
  </si>
  <si>
    <t>978-3-518-78595-9</t>
  </si>
  <si>
    <t>978-3-518-58851-2</t>
  </si>
  <si>
    <t>Sex, Macht und die Politik der Identität</t>
  </si>
  <si>
    <t>QDTS;JPA;JHB</t>
  </si>
  <si>
    <t>978-3-518-78597-3</t>
  </si>
  <si>
    <t>978-3-518-58852-9</t>
  </si>
  <si>
    <t>Was ist Aufklärung?</t>
  </si>
  <si>
    <t>QDHR;QDTK;QDTS</t>
  </si>
  <si>
    <t>978-3-518-78604-8</t>
  </si>
  <si>
    <t>978-3-518-43279-2</t>
  </si>
  <si>
    <t>Gumbrecht</t>
  </si>
  <si>
    <t>Sepp</t>
  </si>
  <si>
    <t>Mein Leben auf Halbdistanz | Eine intellektuelle Autobiographie | Begegnungen mit Stars der Geisteswissenschaften und weltbekannten Sportlern</t>
  </si>
  <si>
    <t>Inlibra Paket Pädagogik 2026</t>
  </si>
  <si>
    <t>DNBL1;DSB;1KLS;1KBB;3MRB;3MPQ</t>
  </si>
  <si>
    <t>978-3-518-78606-2</t>
  </si>
  <si>
    <t>978-3-518-58840-6</t>
  </si>
  <si>
    <t>Hagemann</t>
  </si>
  <si>
    <t>Vergessene Soldatinnen</t>
  </si>
  <si>
    <t>Frauen im Militär und in den Kriegen Europas seit 1600</t>
  </si>
  <si>
    <t>Inlibra Paket Geschichte 2026</t>
  </si>
  <si>
    <t>NHW;NHWF;NHWL</t>
  </si>
  <si>
    <t>978-3-518-78616-1</t>
  </si>
  <si>
    <t>978-3-518-12839-8</t>
  </si>
  <si>
    <t>Kljutscharjowa</t>
  </si>
  <si>
    <t>Woher kommst du?</t>
  </si>
  <si>
    <t>Tagebuch einer Geflüchteten</t>
  </si>
  <si>
    <t>DNC;JBFG;JBFA;JBFF;JBFB;1DTA;3MRBH</t>
  </si>
  <si>
    <t>978-3-518-78618-5</t>
  </si>
  <si>
    <t>978-3-518-30097-8</t>
  </si>
  <si>
    <t>Koschorke</t>
  </si>
  <si>
    <t>Souveränität der Vernunft</t>
  </si>
  <si>
    <t>Die kulturellen Anfänge des Liberalismus | Kleine Geschichte des Liberalismus vor seinem Sieg</t>
  </si>
  <si>
    <t>Inlibra Paket Kulturwissenschaft/-geschichte 2026</t>
  </si>
  <si>
    <t>JPFK;JBS;JBCC</t>
  </si>
  <si>
    <t>978-3-518-78629-1</t>
  </si>
  <si>
    <t>978-3-518-30096-1</t>
  </si>
  <si>
    <t>Loick/Schmidt/Schuhmacher</t>
  </si>
  <si>
    <t>Emanzipatorischer Materialismus</t>
  </si>
  <si>
    <t>QDTS;QDTQ;QDTM;QDTJ</t>
  </si>
  <si>
    <t>978-3-518-78634-5</t>
  </si>
  <si>
    <t>978-3-518-58845-1</t>
  </si>
  <si>
    <t>Luhmann/Gesigora/Schmidt/Kieserling</t>
  </si>
  <si>
    <t>Erziehung</t>
  </si>
  <si>
    <t>Funktion und System</t>
  </si>
  <si>
    <t>JHBA;JNA</t>
  </si>
  <si>
    <t>978-3-518-78644-4</t>
  </si>
  <si>
    <t>978-3-518-30090-9</t>
  </si>
  <si>
    <t>Möllers/Weinberg</t>
  </si>
  <si>
    <t>Öffentliche Kunstfreiheit</t>
  </si>
  <si>
    <t>| Sachbuchbestenliste WELT, NZZ, ORF</t>
  </si>
  <si>
    <t>Inlibra Paket Wirtschaft 2026</t>
  </si>
  <si>
    <t>LAQ;AB;LNX</t>
  </si>
  <si>
    <t>978-3-518-78647-5</t>
  </si>
  <si>
    <t>978-3-518-12832-9</t>
  </si>
  <si>
    <t>Ofrath</t>
  </si>
  <si>
    <t>Israel, Palästina, Deutschland</t>
  </si>
  <si>
    <t>Versuch einer Entwirrung</t>
  </si>
  <si>
    <t>NHG;JBCC9;JP;1FBH;1FBP;3MP;3MR</t>
  </si>
  <si>
    <t>978-3-518-78656-7</t>
  </si>
  <si>
    <t>978-3-518-43290-7</t>
  </si>
  <si>
    <t>Die Multipolarisierung der Welt</t>
  </si>
  <si>
    <t>Ein geopolitischer Wegweiser | Die entstehende Weltordnung verstehen | Von einem der führenden deutschen Experten in Fragen der Internationalen- und Sicherheitspolitik</t>
  </si>
  <si>
    <t>JPS;JWK;1A;3MRB</t>
  </si>
  <si>
    <t>978-3-518-78658-1</t>
  </si>
  <si>
    <t>978-3-518-43292-1</t>
  </si>
  <si>
    <t>Riofrancos</t>
  </si>
  <si>
    <t>Extraktion</t>
  </si>
  <si>
    <t>Über die Grenzen des grünen Kapitalismus</t>
  </si>
  <si>
    <t>JPFA;KCSA;RN;1KLSH;3MRB</t>
  </si>
  <si>
    <t>978-3-518-78669-7</t>
  </si>
  <si>
    <t>978-3-518-30094-7</t>
  </si>
  <si>
    <t>Selk/Hofmann</t>
  </si>
  <si>
    <t>Postliberalismus?</t>
  </si>
  <si>
    <t>Eine transatlantische Debatte</t>
  </si>
  <si>
    <t>JPFK;JPA</t>
  </si>
  <si>
    <t>978-3-518-78703-8</t>
  </si>
  <si>
    <t>978-3-518-12869-5</t>
  </si>
  <si>
    <t>Daub</t>
  </si>
  <si>
    <t>Was das Valley herrschen nennt</t>
  </si>
  <si>
    <t>JPFL;KNTX;1KBB-US-WPC;3MRBH</t>
  </si>
  <si>
    <t>978-3-518-78712-0</t>
  </si>
  <si>
    <t>978-3-518-00136-3</t>
  </si>
  <si>
    <t>Sloterdijk</t>
  </si>
  <si>
    <t>Der Fürst und seine Erben</t>
  </si>
  <si>
    <t>Über große Männer im Zeitalter der gewöhnlichen Leute</t>
  </si>
  <si>
    <t>QDTS;JPHL;JPHX;3MRB</t>
  </si>
  <si>
    <t>978-3-518-78714-4</t>
  </si>
  <si>
    <t>978-3-518-00135-6</t>
  </si>
  <si>
    <t>Müller</t>
  </si>
  <si>
    <t>Straße, Platz, Palast</t>
  </si>
  <si>
    <t>Zur Architektur demokratischer Räume</t>
  </si>
  <si>
    <t>AMX;JBCC9;JPHV;AMVD</t>
  </si>
  <si>
    <t>978-3-518-78724-3</t>
  </si>
  <si>
    <t>978-3-518-00138-7</t>
  </si>
  <si>
    <t>Zucman</t>
  </si>
  <si>
    <t>Reichensteuer</t>
  </si>
  <si>
    <t>Aber richtig! | Warum Milliardäre zu wenig Steuern zahlen und wie wir das ändern</t>
  </si>
  <si>
    <t>KCP;KCF;KFFD;LNUP;1DDF;3MRBH</t>
  </si>
  <si>
    <t>978-3-518-78749-6</t>
  </si>
  <si>
    <t>978-3-518-43318-8</t>
  </si>
  <si>
    <t>Barragán</t>
  </si>
  <si>
    <t>Hi Honey</t>
  </si>
  <si>
    <t>Nigerias Romance-Scam-Industrie und die Einsamkeit im Westen</t>
  </si>
  <si>
    <t>DNP;DNXC;JKVK;1HFDN;1HFDN-NG-A</t>
  </si>
  <si>
    <t>978-3-518-78768-7</t>
  </si>
  <si>
    <t>978-3-518-58856-7</t>
  </si>
  <si>
    <t>Kasy</t>
  </si>
  <si>
    <t>Die Mittel der Prädiktion</t>
  </si>
  <si>
    <t>Wie KI wirklich funktioniert (und wer davon profitiert)</t>
  </si>
  <si>
    <t>UYQF;KCA;UYQD;UYQM</t>
  </si>
  <si>
    <t>978-3-518-78785-4</t>
  </si>
  <si>
    <t>978-3-518-58862-8</t>
  </si>
  <si>
    <t>Simmel</t>
  </si>
  <si>
    <t>Die Alpen</t>
  </si>
  <si>
    <t>JHBS;JB;JHBA;JHB</t>
  </si>
  <si>
    <t>978-3-518-78787-8</t>
  </si>
  <si>
    <t>978-3-518-58860-4</t>
  </si>
  <si>
    <t>Bourdieu</t>
  </si>
  <si>
    <t>Die öffentliche Meinung gibt es nicht</t>
  </si>
  <si>
    <t>JHBD</t>
  </si>
  <si>
    <t>978-3-518-78789-2</t>
  </si>
  <si>
    <t>978-3-518-58861-1</t>
  </si>
  <si>
    <t>Der Fußballsport im Prozeß der Zivilisation</t>
  </si>
  <si>
    <t>JHBS</t>
  </si>
  <si>
    <t>978-3-518-78793-9</t>
  </si>
  <si>
    <t>978-3-518-58859-8</t>
  </si>
  <si>
    <t>Aberglaube aus zweiter Hand</t>
  </si>
  <si>
    <t>JBG</t>
  </si>
  <si>
    <t>978-3-518-78839-4</t>
  </si>
  <si>
    <t>978-3-518-12842-8</t>
  </si>
  <si>
    <t>Misik</t>
  </si>
  <si>
    <t>Erziehung zur Grausamkeit</t>
  </si>
  <si>
    <t>Die Massenpsychologie des Neuen Faschismus</t>
  </si>
  <si>
    <t>JPFQ;JMH</t>
  </si>
  <si>
    <t>978-3-518-79421-0</t>
  </si>
  <si>
    <t>978-3-518-12655-4</t>
  </si>
  <si>
    <t>Bühler/Rieger</t>
  </si>
  <si>
    <t>Bunte Steine</t>
  </si>
  <si>
    <t>Ein Lapidarium des Wissens</t>
  </si>
  <si>
    <t>GT</t>
  </si>
  <si>
    <t>978-3-618-78179-0</t>
  </si>
  <si>
    <t>978-3-618-68013-0</t>
  </si>
  <si>
    <t>Deutscher Klassiker Verlag</t>
  </si>
  <si>
    <t>Büchner/Poschmann</t>
  </si>
  <si>
    <t>Dichtungen, Schriften, Briefe und Dokumente. Band 1</t>
  </si>
  <si>
    <t>DDA;DCA;DNL;DSBF;DNC;DND;1DFG;3MN</t>
  </si>
  <si>
    <t>978-3-618-78180-6</t>
  </si>
  <si>
    <t>Dichtungen, Schriften, Briefe und Dokumente. Band 2</t>
  </si>
  <si>
    <t>978-3-618-78181-3</t>
  </si>
  <si>
    <t>978-3-618-68014-7</t>
  </si>
  <si>
    <t>Hoffmann/Steinecke</t>
  </si>
  <si>
    <t>Fantasiestücke in Callot's Manier</t>
  </si>
  <si>
    <t>FBC;FYB;DNL;DSBH;AFF;3MN</t>
  </si>
  <si>
    <t>978-3-618-78182-0</t>
  </si>
  <si>
    <t>978-3-618-68017-8</t>
  </si>
  <si>
    <t>Hoffmann/Steinecke/Allroggen</t>
  </si>
  <si>
    <t>Die Elixiere des Teufels</t>
  </si>
  <si>
    <t>Werke 1814–1816</t>
  </si>
  <si>
    <t>FBC;DNL</t>
  </si>
  <si>
    <t>978-3-618-78183-7</t>
  </si>
  <si>
    <t>978-3-618-68028-4</t>
  </si>
  <si>
    <t>Hoffmann/Segebrecht/Segebrecht</t>
  </si>
  <si>
    <t>Die Serapionsbrüder</t>
  </si>
  <si>
    <t>FBC;FYB</t>
  </si>
  <si>
    <t>978-3-618-78184-4</t>
  </si>
  <si>
    <t>978-3-618-68036-9</t>
  </si>
  <si>
    <t>Nachtstücke / Klein Zaches genannt Zinnober / Prinzessin Brambilla / Werke 1816-1820</t>
  </si>
  <si>
    <t>FBC;FYB;DSC;AVA</t>
  </si>
  <si>
    <t>978-3-633-73498-6</t>
  </si>
  <si>
    <t>978-3-633-54267-3</t>
  </si>
  <si>
    <t>Jüdischer Verlag</t>
  </si>
  <si>
    <t>Dachs</t>
  </si>
  <si>
    <t>Alter</t>
  </si>
  <si>
    <t>Jüdischer Almanach</t>
  </si>
  <si>
    <t>QRJP;JBSP4;GBCY</t>
  </si>
  <si>
    <t>978-3-633-73988-2</t>
  </si>
  <si>
    <t>978-3-633-54270-3</t>
  </si>
  <si>
    <t>Begegnungen</t>
  </si>
  <si>
    <t>QRJP;GBCY;QRAB;QRAF</t>
  </si>
  <si>
    <t>978-3-633-75225-6</t>
  </si>
  <si>
    <t>978-3-633-54280-2</t>
  </si>
  <si>
    <t>Gradowski/Kalisky</t>
  </si>
  <si>
    <t>Die Zertrennung</t>
  </si>
  <si>
    <t>Aufzeichnungen eines Mitglieds des Sonderkommandos</t>
  </si>
  <si>
    <t>DNX;1DTP;3MPB;NHTZ</t>
  </si>
  <si>
    <t>978-3-633-75886-9</t>
  </si>
  <si>
    <t>978-3-633-54289-5</t>
  </si>
  <si>
    <t>Klein</t>
  </si>
  <si>
    <t>Jerusalem - geteilt, vereint</t>
  </si>
  <si>
    <t>Araber und Juden in einer Stadt</t>
  </si>
  <si>
    <t>JBSR;JBS;1FBH</t>
  </si>
  <si>
    <t>978-3-633-76566-9</t>
  </si>
  <si>
    <t>978-3-633-54302-1</t>
  </si>
  <si>
    <t>Rousset</t>
  </si>
  <si>
    <t>Das KZ-Universum</t>
  </si>
  <si>
    <t>NHTZ1;3MPB;DNC</t>
  </si>
  <si>
    <t>978-3-633-78473-8</t>
  </si>
  <si>
    <t>978-3-633-54335-9</t>
  </si>
  <si>
    <t>Bartov</t>
  </si>
  <si>
    <t>Genozid, Holocaust und Israel-Palästina</t>
  </si>
  <si>
    <t>Geschichte im Selbstzeugnis | Das neue Buch des bedeutenden Genozidhistorikers</t>
  </si>
  <si>
    <t>NHG;NHTZ1;JWXK;DNC;1FBH;1FBP;5PGJ</t>
  </si>
  <si>
    <t>978-3-633-78779-1</t>
  </si>
  <si>
    <t>978-3-633-54325-0</t>
  </si>
  <si>
    <t>Hinton</t>
  </si>
  <si>
    <t>Kurt Weills Musiktheater</t>
  </si>
  <si>
    <t>Vom Songspiel zur American Opera | Die erste umfassende Monografie des großen Komponisten</t>
  </si>
  <si>
    <t>AVM;DNBF;AVLM;AVN;ATD;1DFG-DE-BE;1KBB-US-NAKCM;3MPB</t>
  </si>
  <si>
    <t>978-3-518-78355-9</t>
  </si>
  <si>
    <t>978-3-518-43252-5</t>
  </si>
  <si>
    <t>Dreihundert Männer</t>
  </si>
  <si>
    <t>Aufstieg und Fall der Deutschland AG | Eine glänzend erzählte Geschichte der deutschen Wirtschaft</t>
  </si>
  <si>
    <t>noch nicht zugeordnet</t>
  </si>
  <si>
    <t>nein</t>
  </si>
  <si>
    <t>KCZ;JPH;KCY;1DFG;3MP;3MNQZ-DE-D</t>
  </si>
  <si>
    <t>978-3-518-75361-3</t>
  </si>
  <si>
    <t>978-3-518-42771-2</t>
  </si>
  <si>
    <t>Reichert</t>
  </si>
  <si>
    <t>Die Kapsel</t>
  </si>
  <si>
    <t>Aids in der Bundesrepublik</t>
  </si>
  <si>
    <t>JB;NHTF;NHTB;NHD;NH;N;M;JPW;JP;JKSN;JH;J;DNC;DN;1DFG;3MP</t>
  </si>
  <si>
    <t>978-3-518-75708-6</t>
  </si>
  <si>
    <t>978-3-518-42811-5</t>
  </si>
  <si>
    <t>Mazower</t>
  </si>
  <si>
    <t>Was du nicht erzählt hast</t>
  </si>
  <si>
    <t>Meine Familie im 20. Jahrhundert</t>
  </si>
  <si>
    <t>NH;NHTZ;NHTW;NHTV;NHD;NHB;N;DNC;DNB;DN;D;1D;3MP</t>
  </si>
  <si>
    <t>978-3-518-75775-8</t>
  </si>
  <si>
    <t>978-3-518-29847-3</t>
  </si>
  <si>
    <t>Lévi-Strauss/Désveaux</t>
  </si>
  <si>
    <t>Von Montaigne zu Montaigne</t>
  </si>
  <si>
    <t>JHMC;JB</t>
  </si>
  <si>
    <t>978-3-518-75789-5</t>
  </si>
  <si>
    <t>978-3-518-12723-0</t>
  </si>
  <si>
    <t>Beichelt</t>
  </si>
  <si>
    <t>Ersatzspielfelder</t>
  </si>
  <si>
    <t>Zum Verhältnis von Fußball und Macht | Hintergrundbuch zur Fußball-Weltmeisterschaft 2022</t>
  </si>
  <si>
    <t>JP;SFBC;SCX;SCB;SC;S;JPZ;JPWG;JPWA;JPW;JPVR;JPVH;JPV;JPHX;JPHL;JPF;JH;JB;J</t>
  </si>
  <si>
    <t>978-3-518-75803-8</t>
  </si>
  <si>
    <t>978-3-518-07359-9</t>
  </si>
  <si>
    <t>Gmünder/Zeyringer</t>
  </si>
  <si>
    <t>Das wunde Leder</t>
  </si>
  <si>
    <t>Wie Kommerz und Korruption den Fußball kaputt machen | Hintergrundbuch zur Fußball-Weltmeisterschaft 2022</t>
  </si>
  <si>
    <t>JP;SFBC;SCX;SCB;SC;S;JPWH;JPWG;JPW;JPVH;JPV;JPHX;JPHL;JPF;JH;JBFS;JBF;JBC;JB;J;DN</t>
  </si>
  <si>
    <t>978-3-518-75810-6</t>
  </si>
  <si>
    <t>978-3-518-42791-0</t>
  </si>
  <si>
    <t>Lewitscharoff/Wali</t>
  </si>
  <si>
    <t>Abraham trifft Ibrahîm. Streifzüge durch Bibel und Koran</t>
  </si>
  <si>
    <t>DNL;QRPF1;QRP;QRMF1;QRM;QR;FW;FN;FBA</t>
  </si>
  <si>
    <t>978-3-518-75894-6</t>
  </si>
  <si>
    <t>978-3-518-07361-2</t>
  </si>
  <si>
    <t>Vollmann</t>
  </si>
  <si>
    <t>Arme Leute</t>
  </si>
  <si>
    <t>Reportagen</t>
  </si>
  <si>
    <t>DNL;JP;JBFV;JBFN;JBFK;JBFG;JBFF;JBFC;JBFA;JBF;J;DNP;DN;FYT</t>
  </si>
  <si>
    <t>978-3-518-74656-1</t>
  </si>
  <si>
    <t>978-3-518-28827-6</t>
  </si>
  <si>
    <t>Wittmann/Merkel</t>
  </si>
  <si>
    <t>Zum ewigen Frieden</t>
  </si>
  <si>
    <t>Grundlagen, Aktualität und Aussichten einer Idee von Immanuel Kant</t>
  </si>
  <si>
    <t>QDH;3ML;QDHM;QDTS</t>
  </si>
  <si>
    <t>978-3-518-75483-2</t>
  </si>
  <si>
    <t>978-3-518-12720-9</t>
  </si>
  <si>
    <t>Jensen</t>
  </si>
  <si>
    <t>Zornpolitik</t>
  </si>
  <si>
    <t>JP;DN;J;JB;JH;JHB;JPA;JPF;JPW;JPWC</t>
  </si>
  <si>
    <t>978-3-518-75485-6</t>
  </si>
  <si>
    <t>978-3-518-12718-6</t>
  </si>
  <si>
    <t>Jullien</t>
  </si>
  <si>
    <t>Es gibt keine kulturelle Identität</t>
  </si>
  <si>
    <t>Wir verteidigen die Ressourcen einer Kultur</t>
  </si>
  <si>
    <t>JB;DN;J;JBC;JBCC;JBCC9;JH;JHB;1DDF</t>
  </si>
  <si>
    <t>978-3-518-75682-9</t>
  </si>
  <si>
    <t>978-3-518-29840-4</t>
  </si>
  <si>
    <t>Jankélévitch/Lange</t>
  </si>
  <si>
    <t>Der Tod</t>
  </si>
  <si>
    <t>QDHR;GT;NHTB;QDT;1DDF</t>
  </si>
  <si>
    <t>978-3-518-75685-0</t>
  </si>
  <si>
    <t>978-3-518-29830-5</t>
  </si>
  <si>
    <t>Duve/Ruppert</t>
  </si>
  <si>
    <t>Rechtswissenschaft in der Berliner Republik</t>
  </si>
  <si>
    <t>LA;L;LAB;LAZ</t>
  </si>
  <si>
    <t>978-3-518-75687-4</t>
  </si>
  <si>
    <t>978-3-518-29810-7</t>
  </si>
  <si>
    <t>Brocker</t>
  </si>
  <si>
    <t>Geschichte des politischen Denkens. Das 20. Jahrhundert</t>
  </si>
  <si>
    <t>JPA</t>
  </si>
  <si>
    <t>978-3-518-75696-6</t>
  </si>
  <si>
    <t>978-3-518-42809-2</t>
  </si>
  <si>
    <t>d'Eramo</t>
  </si>
  <si>
    <t>Die Welt im Selfie</t>
  </si>
  <si>
    <t>Eine Besichtigung des touristischen Zeitalters</t>
  </si>
  <si>
    <t>JB;3M;DNL;DNP;J;JBC;JBCC;JBCC1;JBCC9;JBF;JBFQ;JBFS;JBFV;JH;JHB;JHBS;JP;S;W;WT;WTD</t>
  </si>
  <si>
    <t>978-3-518-75721-5</t>
  </si>
  <si>
    <t>978-3-518-58720-1</t>
  </si>
  <si>
    <t>Adorno/Markus/Theodor W. Adorno Archiv</t>
  </si>
  <si>
    <t>Nachgelassene Schriften. Abteilung IV: Vorlesungen</t>
  </si>
  <si>
    <t>Band 1: Erkenntnistheorie (1957/58)</t>
  </si>
  <si>
    <t>QDTK;QD;QDT</t>
  </si>
  <si>
    <t>978-3-518-75723-9</t>
  </si>
  <si>
    <t>978-3-518-58717-1</t>
  </si>
  <si>
    <t>Beckert</t>
  </si>
  <si>
    <t>Imaginierte Zukunft</t>
  </si>
  <si>
    <t>Fiktionale Erwartungen und die Dynamik des Kapitalismus</t>
  </si>
  <si>
    <t>KCA;JB;KC</t>
  </si>
  <si>
    <t>978-3-518-75727-7</t>
  </si>
  <si>
    <t>978-3-518-58715-7</t>
  </si>
  <si>
    <t>Mauern</t>
  </si>
  <si>
    <t>Die neue Abschottung und der Niedergang der Souveränität</t>
  </si>
  <si>
    <t>JPA;JPFN;JPVH;1KBB</t>
  </si>
  <si>
    <t>978-3-518-75729-1</t>
  </si>
  <si>
    <t>978-3-518-58716-4</t>
  </si>
  <si>
    <t>Von den Bakterien zu Bach – und zurück</t>
  </si>
  <si>
    <t>Die Evolution des Geistes</t>
  </si>
  <si>
    <t>QDTM;PDA;PSAJ;PSAN;Q;QDTJ;QDTK</t>
  </si>
  <si>
    <t>978-3-518-75733-8</t>
  </si>
  <si>
    <t>978-3-518-58713-3</t>
  </si>
  <si>
    <t>Honneth</t>
  </si>
  <si>
    <t>Anerkennung</t>
  </si>
  <si>
    <t>Eine europäische Ideengeschichte</t>
  </si>
  <si>
    <t>QDTS;QD;QDHR</t>
  </si>
  <si>
    <t>978-3-518-75762-8</t>
  </si>
  <si>
    <t>978-3-518-29855-8</t>
  </si>
  <si>
    <t>Fetscher</t>
  </si>
  <si>
    <t>Marx</t>
  </si>
  <si>
    <t>Eine Einführung</t>
  </si>
  <si>
    <t>QDTS;DNBH;KC</t>
  </si>
  <si>
    <t>978-3-518-75766-6</t>
  </si>
  <si>
    <t>978-3-518-29850-3</t>
  </si>
  <si>
    <t>Hacke</t>
  </si>
  <si>
    <t>Existenzkrise der Demokratie</t>
  </si>
  <si>
    <t>Zur politischen Theorie des Liberalismus in der Zwischenkriegszeit</t>
  </si>
  <si>
    <t>JPFK;JPA;JPF;JPFC;JPFQ</t>
  </si>
  <si>
    <t>978-3-518-75779-6</t>
  </si>
  <si>
    <t>978-3-518-29849-7</t>
  </si>
  <si>
    <t>Neuhäuser</t>
  </si>
  <si>
    <t>Reichtum als moralisches Problem</t>
  </si>
  <si>
    <t>QDTQ;JB;QD</t>
  </si>
  <si>
    <t>978-3-518-75793-2</t>
  </si>
  <si>
    <t>978-3-518-07360-5</t>
  </si>
  <si>
    <t>Butter</t>
  </si>
  <si>
    <t>»Nichts ist, wie es scheint«</t>
  </si>
  <si>
    <t>Über Verschwörungstheorien</t>
  </si>
  <si>
    <t>JB;3M;DNP;DNX;J;JBC;JBCC;JBCC1;JBCC9;JBCT;JBCT1;JBF;JBFA;JBFG;JBFH;JBFV;JBG;JBGB;JH;JP;JPF;JPFN;JPFQ;JPW;JPWA;JPWC;JPWG</t>
  </si>
  <si>
    <t>978-3-518-75795-6</t>
  </si>
  <si>
    <t>978-3-518-42569-5</t>
  </si>
  <si>
    <t>Das Leben verstehen</t>
  </si>
  <si>
    <t>Von den Erfahrungen eines philosophischen Seelsorgers</t>
  </si>
  <si>
    <t>QDX;DNC;VS;VSP</t>
  </si>
  <si>
    <t>978-3-518-75799-4</t>
  </si>
  <si>
    <t>978-3-518-12722-3</t>
  </si>
  <si>
    <t>Flassbeck/Steinhardt</t>
  </si>
  <si>
    <t>Gescheiterte Globalisierung</t>
  </si>
  <si>
    <t>Ungleichheit, Geld und die Renaissance des Staates</t>
  </si>
  <si>
    <t>JP;J;JB;JH;JHBA;JPA;JPF;JPH;JPS;K;KC;KCA;KCB;KCG;KCL;KCP;KCY;KCZ</t>
  </si>
  <si>
    <t>978-3-518-75805-2</t>
  </si>
  <si>
    <t>978-3-518-07362-9</t>
  </si>
  <si>
    <t>Das terrestrische Manifest</t>
  </si>
  <si>
    <t>JP;J;JB;JH;JPW;JPWA;Q;R;RNA;RNB;RND;RNK;RNP;RNT</t>
  </si>
  <si>
    <t>978-3-518-75876-2</t>
  </si>
  <si>
    <t>978-3-518-29854-1</t>
  </si>
  <si>
    <t>Marx/Butollo/Nachtwey</t>
  </si>
  <si>
    <t>Kritik des Kapitalismus</t>
  </si>
  <si>
    <t>Schriften zu Philosophie, Ökonomie, Politik und Soziologie</t>
  </si>
  <si>
    <t>KC;JHB;JP;QDTS</t>
  </si>
  <si>
    <t>978-3-518-76055-0</t>
  </si>
  <si>
    <t>978-3-518-28401-8</t>
  </si>
  <si>
    <t>Simmel/Köhnke/Rammstedt</t>
  </si>
  <si>
    <t>Band 1: Das Wesen der Materie nach Kant's Physischer Monadologie. Abhandlungen 1882–1884. Rezensionen 1883–1901</t>
  </si>
  <si>
    <t>JHB;3MN;QDHR</t>
  </si>
  <si>
    <t>978-3-518-76056-7</t>
  </si>
  <si>
    <t>978-3-518-28402-5</t>
  </si>
  <si>
    <t>Simmel/Dahme/Rammstedt</t>
  </si>
  <si>
    <t>Band 2: Aufsätze 1887 bis 1890. Über sociale Differenzierung (1890). Die Probleme der Geschichtsphilosophie (1892)</t>
  </si>
  <si>
    <t>NHA;JHB</t>
  </si>
  <si>
    <t>978-3-518-76057-4</t>
  </si>
  <si>
    <t>978-3-518-28403-2</t>
  </si>
  <si>
    <t>Band 3: Einleitung in die Moralwissenschaft. Eine Kritik der ethischen Grundbegriffe. Erster Band</t>
  </si>
  <si>
    <t>QDHR;3MN;JHB;QDTS</t>
  </si>
  <si>
    <t>978-3-518-76058-1</t>
  </si>
  <si>
    <t>978-3-518-28404-9</t>
  </si>
  <si>
    <t>Band 4: Einleitung in die Moralwissenschaft. Eine Kritik der ethischen Grundbegriffe. Zweiter Band</t>
  </si>
  <si>
    <t>978-3-518-76059-8</t>
  </si>
  <si>
    <t>978-3-518-28405-6</t>
  </si>
  <si>
    <t>Simmel/Dahme/Frisby/Rammstedt</t>
  </si>
  <si>
    <t>Band 5: Aufsätze und Abhandlungen 1894-1900</t>
  </si>
  <si>
    <t>978-3-518-76062-8</t>
  </si>
  <si>
    <t>978-3-518-28406-3</t>
  </si>
  <si>
    <t>Simmel/Rammstedt/Frisby/Köhnke</t>
  </si>
  <si>
    <t>Band 6: Philosophie des Geldes</t>
  </si>
  <si>
    <t>QDHR;3MP;JHB</t>
  </si>
  <si>
    <t>978-3-518-76063-5</t>
  </si>
  <si>
    <t>978-3-518-28407-0</t>
  </si>
  <si>
    <t>Simmel/Kramme/Rammstedt/Rammstedt</t>
  </si>
  <si>
    <t>Band 7: Aufsätze und Abhandlungen 1901-1908. Band I</t>
  </si>
  <si>
    <t>JHB;3MPB;QDHR</t>
  </si>
  <si>
    <t>978-3-518-76065-9</t>
  </si>
  <si>
    <t>978-3-518-28408-7</t>
  </si>
  <si>
    <t>Simmel/Cavalli/Krech/Rammstedt</t>
  </si>
  <si>
    <t>Band 8: Aufsätze und Abhandlungen 1901-1908. Band II</t>
  </si>
  <si>
    <t>978-3-518-76066-6</t>
  </si>
  <si>
    <t>978-3-518-28409-4</t>
  </si>
  <si>
    <t>Simmel/Oakes/Röttgers/Rammstedt</t>
  </si>
  <si>
    <t>Band 9: Kant. Die Probleme der Geschichtsphilosophie (1905/1907)</t>
  </si>
  <si>
    <t>NHA;3MP;3MPB;JHB;QDHR</t>
  </si>
  <si>
    <t>978-3-518-76067-3</t>
  </si>
  <si>
    <t>978-3-518-28411-7</t>
  </si>
  <si>
    <t>Band 11: Soziologie. Untersuchungen über die Formen der Vergesellschaftung</t>
  </si>
  <si>
    <t>978-3-518-76068-0</t>
  </si>
  <si>
    <t>978-3-518-28412-4</t>
  </si>
  <si>
    <t>Band 12: Aufsätze und Abhandlungen 1909–1918. Band I</t>
  </si>
  <si>
    <t>QDHR;3MP;3MPB;ABA;JHB</t>
  </si>
  <si>
    <t>978-3-518-76069-7</t>
  </si>
  <si>
    <t>978-3-518-28413-1</t>
  </si>
  <si>
    <t>Simmel/Latzel/Rammstedt</t>
  </si>
  <si>
    <t>Band 13: Aufsätze und Abhandlungen 1909-1918. Band II</t>
  </si>
  <si>
    <t>QDHR;3MP;3MPB;GTB;JHB;NHTB</t>
  </si>
  <si>
    <t>978-3-518-76070-3</t>
  </si>
  <si>
    <t>978-3-518-28414-8</t>
  </si>
  <si>
    <t>Simmel/Kramme/Rammstedt</t>
  </si>
  <si>
    <t>Band 14: Hauptprobleme der Philosophie. Philosophische Kultur</t>
  </si>
  <si>
    <t>QDHR;3MP;3MPB;GTB;NHTB</t>
  </si>
  <si>
    <t>978-3-518-76071-0</t>
  </si>
  <si>
    <t>978-3-518-28415-5</t>
  </si>
  <si>
    <t>Simmel/Kösser/Kruckis/Rammstedt</t>
  </si>
  <si>
    <t>Band 15: Goethe. Deutschlands innere Wandlung. Das Problem der historischen Zeit. Rembrandt</t>
  </si>
  <si>
    <t>DSB;3MP;NHTB</t>
  </si>
  <si>
    <t>978-3-518-76072-7</t>
  </si>
  <si>
    <t>978-3-518-28416-2</t>
  </si>
  <si>
    <t>Simmel/Fitzi/Rammstedt</t>
  </si>
  <si>
    <t>Band 16: Der Krieg und die geistigen Entscheidungen. Grundfragen der Soziologie. Vom Wesen des historischen Verstehens. Der Konflikt der modernen Kultur. Lebensanschauung</t>
  </si>
  <si>
    <t>JHB;3MN;NHTB;QDHR</t>
  </si>
  <si>
    <t>978-3-518-76073-4</t>
  </si>
  <si>
    <t>978-3-518-28417-9</t>
  </si>
  <si>
    <t>Simmel/Köhnke</t>
  </si>
  <si>
    <t>Band 17: Miszellen, Glossen, Stellungnahmen, Umfrageantworten, Leserbriefe, Diskussionsbeiträge 1889-1918, Anonyme und pseudonyme Veröffentlichungen 1888-1920. Beiträge aus der "Jugend" 1897-1916</t>
  </si>
  <si>
    <t>JHB;GTB</t>
  </si>
  <si>
    <t>978-3-518-76074-1</t>
  </si>
  <si>
    <t>978-3-518-28418-6</t>
  </si>
  <si>
    <t>Simmel/Frisby/Rammstedt</t>
  </si>
  <si>
    <t>Band 18: Englischsprachige Veröffentlichungen 1893-1910</t>
  </si>
  <si>
    <t>978-3-518-76075-8</t>
  </si>
  <si>
    <t>978-3-518-28419-3</t>
  </si>
  <si>
    <t>Simmel/Papilloud/Rammstedt/Watier/Rammstedt</t>
  </si>
  <si>
    <t>Band 19: Französisch- und italienischsprachige Veröffentlichungen. Mélanges de philosophie relativiste</t>
  </si>
  <si>
    <t>QDHR;3MN;JHBA</t>
  </si>
  <si>
    <t>978-3-518-76076-5</t>
  </si>
  <si>
    <t>978-3-518-28420-9</t>
  </si>
  <si>
    <t>Simmel/Karlsruhen/Rammstedt</t>
  </si>
  <si>
    <t>Band 20: Postume Veröffentlichungen. Ungedrucktes. Schulpädagogik</t>
  </si>
  <si>
    <t>JNT;JHB;QDHR</t>
  </si>
  <si>
    <t>978-3-518-76077-2</t>
  </si>
  <si>
    <t>978-3-518-28421-6</t>
  </si>
  <si>
    <t>Simmel/Rammstedt/Rol</t>
  </si>
  <si>
    <t>Band 21: Kolleghefte und Mitschriften</t>
  </si>
  <si>
    <t>NH;JHB;QDHR</t>
  </si>
  <si>
    <t>978-3-518-76078-9</t>
  </si>
  <si>
    <t>978-3-518-28422-3</t>
  </si>
  <si>
    <t>Band 22: Briefe 1880-1911</t>
  </si>
  <si>
    <t>JHB;3MN;3MP</t>
  </si>
  <si>
    <t>978-3-518-76079-6</t>
  </si>
  <si>
    <t>978-3-518-28423-0</t>
  </si>
  <si>
    <t>Simmel/Rammstedt/Rammstedt</t>
  </si>
  <si>
    <t>Band 23: Briefe 1912-1918. Jugendbriefe</t>
  </si>
  <si>
    <t>JHBA;3MP;JHB</t>
  </si>
  <si>
    <t>978-3-518-78031-2</t>
  </si>
  <si>
    <t>978-3-518-29822-0</t>
  </si>
  <si>
    <t>Searle</t>
  </si>
  <si>
    <t>Wie wir die soziale Welt machen</t>
  </si>
  <si>
    <t>Die Struktur der menschlichen Zivilisation</t>
  </si>
  <si>
    <t>QDTS;QD;QDTJ</t>
  </si>
  <si>
    <t>978-3-518-73248-9</t>
  </si>
  <si>
    <t>978-3-518-29843-5</t>
  </si>
  <si>
    <t>Das demokratische Zeitalter</t>
  </si>
  <si>
    <t>Eine politische Ideengeschichte Europas im 20. Jahrhundert</t>
  </si>
  <si>
    <t>NHD;1D;3MP;JP;NHTB;JPHV;1QFE</t>
  </si>
  <si>
    <t>978-3-518-73766-8</t>
  </si>
  <si>
    <t>978-3-518-46663-6</t>
  </si>
  <si>
    <t>Ther</t>
  </si>
  <si>
    <t>Die neue Ordnung auf dem alten Kontinent</t>
  </si>
  <si>
    <t>Eine Geschichte des neoliberalen Europa</t>
  </si>
  <si>
    <t>NHD;JPHV;1QFE</t>
  </si>
  <si>
    <t>978-3-518-73778-1</t>
  </si>
  <si>
    <t>978-3-518-42770-5</t>
  </si>
  <si>
    <t>Loyer</t>
  </si>
  <si>
    <t>Lévi-Strauss</t>
  </si>
  <si>
    <t>DNB;1DDF;3MP;JHM</t>
  </si>
  <si>
    <t>978-3-518-73968-6</t>
  </si>
  <si>
    <t>978-3-518-42435-3</t>
  </si>
  <si>
    <t>Die schrecklichen Kinder der Neuzeit</t>
  </si>
  <si>
    <t>NHTB;JBCC9;JBF;JBFZ</t>
  </si>
  <si>
    <t>978-3-518-73972-3</t>
  </si>
  <si>
    <t>978-3-518-46448-9</t>
  </si>
  <si>
    <t>Knipp</t>
  </si>
  <si>
    <t>Das ewige Versprechen</t>
  </si>
  <si>
    <t>Eine brasilianische Kulturgeschichte</t>
  </si>
  <si>
    <t>NHTB;1KLS;GTM</t>
  </si>
  <si>
    <t>978-3-518-73977-8</t>
  </si>
  <si>
    <t>978-3-518-29705-6</t>
  </si>
  <si>
    <t>Nussbaum</t>
  </si>
  <si>
    <t>Die Grenzen der Gerechtigkeit</t>
  </si>
  <si>
    <t>Behinderung, Nationalität und Spezieszugehörigkeit</t>
  </si>
  <si>
    <t>JPVH;JPVC</t>
  </si>
  <si>
    <t>978-3-518-74011-8</t>
  </si>
  <si>
    <t>978-3-518-58616-7</t>
  </si>
  <si>
    <t>Blumenberg/Meyer</t>
  </si>
  <si>
    <t>Rigorismus der Wahrheit</t>
  </si>
  <si>
    <t>»Moses der Ägypter« und weitere Texte zu Freud und Arendt</t>
  </si>
  <si>
    <t>Q;3C;3M;3MP;JM;JMAF;JPA;QDHR;QDT;QDTK;QDTS</t>
  </si>
  <si>
    <t>978-3-518-74109-2</t>
  </si>
  <si>
    <t>978-3-518-58623-5</t>
  </si>
  <si>
    <t>Scheffler</t>
  </si>
  <si>
    <t>Der Tod und das Leben danach</t>
  </si>
  <si>
    <t>QDT;GT;Q;QD;QDTJ;QDTQ;QRA</t>
  </si>
  <si>
    <t>978-3-518-74136-8</t>
  </si>
  <si>
    <t>978-3-518-29737-7</t>
  </si>
  <si>
    <t>Sozialität und Alterität</t>
  </si>
  <si>
    <t>Modi sozialer Erfahrung</t>
  </si>
  <si>
    <t>QD;JHBA;JHM;JMA;JP;QDHR;QDHR5;QDTK;QDTS</t>
  </si>
  <si>
    <t>978-3-518-74147-4</t>
  </si>
  <si>
    <t>978-3-518-29489-5</t>
  </si>
  <si>
    <t>Weigel</t>
  </si>
  <si>
    <t>Grammatologie der Bilder</t>
  </si>
  <si>
    <t>JBCT;ABA;AFC;DSA;DSB;GT</t>
  </si>
  <si>
    <t>978-3-518-74213-6</t>
  </si>
  <si>
    <t>978-3-518-29761-2</t>
  </si>
  <si>
    <t>Endres</t>
  </si>
  <si>
    <t>Fetischismus</t>
  </si>
  <si>
    <t>Grundlagentexte vom 18. Jahrhundert bis in die Gegenwart</t>
  </si>
  <si>
    <t>JH;JHMC</t>
  </si>
  <si>
    <t>978-3-518-74455-0</t>
  </si>
  <si>
    <t>978-3-518-29778-0</t>
  </si>
  <si>
    <t>Heinz/Kellerer</t>
  </si>
  <si>
    <t>Martin Heideggers »Schwarze Hefte«</t>
  </si>
  <si>
    <t>Eine philosophisch-politische Debatte</t>
  </si>
  <si>
    <t>QDHR;JPA</t>
  </si>
  <si>
    <t>978-3-518-74823-7</t>
  </si>
  <si>
    <t>978-3-518-58695-2</t>
  </si>
  <si>
    <t>Eine Naturgeschichte der menschlichen Moral</t>
  </si>
  <si>
    <t>JHM;JHMC;JMC;PS;PSX;PSXE;QD;QDTQ</t>
  </si>
  <si>
    <t>978-3-518-74829-9</t>
  </si>
  <si>
    <t>978-3-518-58694-5</t>
  </si>
  <si>
    <t>Chomsky</t>
  </si>
  <si>
    <t>Was für Lebewesen sind wir?</t>
  </si>
  <si>
    <t>CFA;CF;QDTJ;QDTK;QDTS;1KBB</t>
  </si>
  <si>
    <t>978-3-518-74877-0</t>
  </si>
  <si>
    <t>978-3-518-07259-2</t>
  </si>
  <si>
    <t>Haffert</t>
  </si>
  <si>
    <t>Die schwarze Null</t>
  </si>
  <si>
    <t>Über die Schattenseiten ausgeglichener Haushalte | Das Mantra der Fiskalpolitik von Wolfgang Schäuble</t>
  </si>
  <si>
    <t>JP;JB;JH;JHB;JPA;JPF;JPL;K;KC;KCA;KCB;KCG;KCJ;KCP;KCY</t>
  </si>
  <si>
    <t>978-3-518-74889-3</t>
  </si>
  <si>
    <t>978-3-518-07258-5</t>
  </si>
  <si>
    <t>Die Angst vor den anderen</t>
  </si>
  <si>
    <t>Ein Essay über Migration und Panikmache</t>
  </si>
  <si>
    <t>JBFH;1D;3MR;J;JB;JBF;JBFA;JBFC;JBFF;JBFG;JBS;JH;JHB;JHBD;JP;JPH;JPS;JPSN;JW</t>
  </si>
  <si>
    <t>978-3-518-75050-6</t>
  </si>
  <si>
    <t>978-3-518-07145-8</t>
  </si>
  <si>
    <t>Leggewie</t>
  </si>
  <si>
    <t>Anti-Europäer</t>
  </si>
  <si>
    <t>Breivik, Dugin, al-Suri &amp; Co.</t>
  </si>
  <si>
    <t>JPF;1D;3MP;3MR;JB;JBCC9;JBFK;JP;JPFN;JPFR;JPW;JPWL;JPWQ;QDX;1QFE</t>
  </si>
  <si>
    <t>978-3-518-75072-8</t>
  </si>
  <si>
    <t>978-3-518-29787-2</t>
  </si>
  <si>
    <t>Hampe</t>
  </si>
  <si>
    <t>Die Lehren der Philosophie</t>
  </si>
  <si>
    <t>Eine Kritik</t>
  </si>
  <si>
    <t>QD;QDT</t>
  </si>
  <si>
    <t>978-3-518-75139-8</t>
  </si>
  <si>
    <t>978-3-518-29824-4</t>
  </si>
  <si>
    <t>Die Idee des Sozialismus</t>
  </si>
  <si>
    <t>Versuch einer Aktualisierung</t>
  </si>
  <si>
    <t>978-3-518-75145-9</t>
  </si>
  <si>
    <t>978-3-518-29817-6</t>
  </si>
  <si>
    <t>Bröckling</t>
  </si>
  <si>
    <t>Gute Hirten führen sanft</t>
  </si>
  <si>
    <t>Über Menschenregierungskünste</t>
  </si>
  <si>
    <t>JHB;JHBC</t>
  </si>
  <si>
    <t>978-3-518-75149-7</t>
  </si>
  <si>
    <t>978-3-518-29808-4</t>
  </si>
  <si>
    <t>Illouz</t>
  </si>
  <si>
    <t>Wa(h)re Gefühle</t>
  </si>
  <si>
    <t>Authentizität im Konsumkapitalismus</t>
  </si>
  <si>
    <t>JHB;JHBK;JHBL</t>
  </si>
  <si>
    <t>978-3-518-75153-4</t>
  </si>
  <si>
    <t>978-3-518-29812-1</t>
  </si>
  <si>
    <t>Loick</t>
  </si>
  <si>
    <t>Juridismus</t>
  </si>
  <si>
    <t>Konturen einer kritischen Theorie des Rechts</t>
  </si>
  <si>
    <t>978-3-518-75165-7</t>
  </si>
  <si>
    <t>978-3-518-29820-6</t>
  </si>
  <si>
    <t>Weiß</t>
  </si>
  <si>
    <t>Soziologie globaler Ungleichheiten</t>
  </si>
  <si>
    <t>JHB;JHBC;JP</t>
  </si>
  <si>
    <t>978-3-518-75213-5</t>
  </si>
  <si>
    <t>978-3-518-42598-5</t>
  </si>
  <si>
    <t>Macho</t>
  </si>
  <si>
    <t>Das Leben nehmen</t>
  </si>
  <si>
    <t>Suizid in der Moderne</t>
  </si>
  <si>
    <t>JBCC;3M;D;DN;J;JB;JBC;JBCC1;JBCC3;JBCC9;JHBZ;NH;QD;QDTQ;QDX;QR;VFJX;YXG</t>
  </si>
  <si>
    <t>978-3-518-75402-3</t>
  </si>
  <si>
    <t>978-3-518-42772-9</t>
  </si>
  <si>
    <t>Deutschland für eine Saison</t>
  </si>
  <si>
    <t>Die wahre Geschichte des Wilbert Olinde jr.</t>
  </si>
  <si>
    <t>JBFH;3MP;D;DN;DNB;DNBS;J;JB;JBC;JBCC;JBCC1;JBCC3;JBF;JBSY;JHBS;SF;SFM;JBFA1</t>
  </si>
  <si>
    <t>978-3-518-75409-2</t>
  </si>
  <si>
    <t>978-3-518-42775-0</t>
  </si>
  <si>
    <t>Polyloquien</t>
  </si>
  <si>
    <t>Ein Brevier</t>
  </si>
  <si>
    <t>DNL;DNP;JB;JH</t>
  </si>
  <si>
    <t>978-3-518-75411-5</t>
  </si>
  <si>
    <t>978-3-518-42776-7</t>
  </si>
  <si>
    <t>Die Außenseiter</t>
  </si>
  <si>
    <t>Flucht, Flüchtlinge und Integration im modernen Europa</t>
  </si>
  <si>
    <t>JBFH;DN;J;JB;JBFG;JP;N;NH;NHD;1QFE</t>
  </si>
  <si>
    <t>978-3-518-75413-9</t>
  </si>
  <si>
    <t>978-3-518-58709-6</t>
  </si>
  <si>
    <t>Verurteilen</t>
  </si>
  <si>
    <t>Der strafende Staat und die Soziologie</t>
  </si>
  <si>
    <t>JHB;JHBA;JP;JPVH;1DDF</t>
  </si>
  <si>
    <t>978-3-518-75415-3</t>
  </si>
  <si>
    <t>978-3-518-58710-2</t>
  </si>
  <si>
    <t>Fassin</t>
  </si>
  <si>
    <t>Das Leben</t>
  </si>
  <si>
    <t>Eine kritische Gebrauchsanweisung</t>
  </si>
  <si>
    <t>JHBA;J;JH;1DDF</t>
  </si>
  <si>
    <t>978-3-518-75417-7</t>
  </si>
  <si>
    <t>978-3-518-58707-2</t>
  </si>
  <si>
    <t>Hindrichs</t>
  </si>
  <si>
    <t>Philosophie der Revolution</t>
  </si>
  <si>
    <t>QD;QDHR;QDTJ;QDTS</t>
  </si>
  <si>
    <t>978-3-518-75419-1</t>
  </si>
  <si>
    <t>978-3-518-58703-4</t>
  </si>
  <si>
    <t>Joas</t>
  </si>
  <si>
    <t>Die Macht des Heiligen</t>
  </si>
  <si>
    <t>Eine Alternative zur Geschichte von der Entzauberung</t>
  </si>
  <si>
    <t>JHB;JB;QRA</t>
  </si>
  <si>
    <t>978-3-518-75423-8</t>
  </si>
  <si>
    <t>978-3-518-58705-8</t>
  </si>
  <si>
    <t>Luhmann/Kieserling/Schmidt</t>
  </si>
  <si>
    <t>Systemtheorie der Gesellschaft</t>
  </si>
  <si>
    <t>JHB;J;JB</t>
  </si>
  <si>
    <t>978-3-518-75425-2</t>
  </si>
  <si>
    <t>978-3-518-58708-9</t>
  </si>
  <si>
    <t>Politik der Feindschaft</t>
  </si>
  <si>
    <t>978-3-518-75427-6</t>
  </si>
  <si>
    <t>978-3-518-58711-9</t>
  </si>
  <si>
    <t>Miller</t>
  </si>
  <si>
    <t>Fremde in unserer Mitte</t>
  </si>
  <si>
    <t>Politische Philosophie der Einwanderung</t>
  </si>
  <si>
    <t>QDTS;QDTQ;JPA</t>
  </si>
  <si>
    <t>978-3-518-75429-0</t>
  </si>
  <si>
    <t>978-3-518-58706-5</t>
  </si>
  <si>
    <t>Reckwitz</t>
  </si>
  <si>
    <t>Die Gesellschaft der Singularitäten</t>
  </si>
  <si>
    <t>Zum Strukturwandel der Moderne</t>
  </si>
  <si>
    <t>JHB;JH;JHBA</t>
  </si>
  <si>
    <t>978-3-518-75439-9</t>
  </si>
  <si>
    <t>978-3-518-29835-0</t>
  </si>
  <si>
    <t>Design</t>
  </si>
  <si>
    <t>Eine philosophische Analyse</t>
  </si>
  <si>
    <t>QDTN;A;AK;QD;AM</t>
  </si>
  <si>
    <t>978-3-518-75443-6</t>
  </si>
  <si>
    <t>978-3-518-29828-2</t>
  </si>
  <si>
    <t>Fischer</t>
  </si>
  <si>
    <t>Manipulation</t>
  </si>
  <si>
    <t>Zur Theorie und Ethik einer Form der Beeinflussung</t>
  </si>
  <si>
    <t>QDTQ;JMA;JMH</t>
  </si>
  <si>
    <t>978-3-518-75445-0</t>
  </si>
  <si>
    <t>978-3-518-29834-3</t>
  </si>
  <si>
    <t>Gädeke</t>
  </si>
  <si>
    <t>Politik der Beherrschung</t>
  </si>
  <si>
    <t>Eine kritische Theorie externer Demokratieförderung</t>
  </si>
  <si>
    <t>JPHV;JP;JPA</t>
  </si>
  <si>
    <t>978-3-518-75449-8</t>
  </si>
  <si>
    <t>978-3-518-29827-5</t>
  </si>
  <si>
    <t>Krause</t>
  </si>
  <si>
    <t>Eine neue politische Wissenschaft für eine neue Welt</t>
  </si>
  <si>
    <t>Alexis de Tocqueville im Spiegel seiner Zeit</t>
  </si>
  <si>
    <t>978-3-518-75453-5</t>
  </si>
  <si>
    <t>978-3-518-29831-2</t>
  </si>
  <si>
    <t>Luhmann/Baecker</t>
  </si>
  <si>
    <t>Die Kontrolle von Intransparenz</t>
  </si>
  <si>
    <t>JHB;J;JHBA</t>
  </si>
  <si>
    <t>978-3-518-75455-9</t>
  </si>
  <si>
    <t>978-3-518-29829-9</t>
  </si>
  <si>
    <t>Maus</t>
  </si>
  <si>
    <t>Justiz als gesellschaftliches Über-Ich</t>
  </si>
  <si>
    <t>Zur Position der Rechtsprechung in der Demokratie</t>
  </si>
  <si>
    <t>JPH;LAB;JPA</t>
  </si>
  <si>
    <t>978-3-518-75467-2</t>
  </si>
  <si>
    <t>978-3-518-12721-6</t>
  </si>
  <si>
    <t>Adamczak</t>
  </si>
  <si>
    <t>Beziehungsweise Revolution</t>
  </si>
  <si>
    <t>1917, 1968 und kommende</t>
  </si>
  <si>
    <t>NHTV;J;JB;JH;JP;JPF;JPFC;JPW;JPWQ;N;NH;NHB;NHT</t>
  </si>
  <si>
    <t>978-3-518-75469-6</t>
  </si>
  <si>
    <t>978-3-518-07332-2</t>
  </si>
  <si>
    <t>Anderson</t>
  </si>
  <si>
    <t>Zerbrochene Länder</t>
  </si>
  <si>
    <t>Wie die arabische Welt aus den Fugen geriet</t>
  </si>
  <si>
    <t>DNP;1QFM;3MP;3MR;DN;DNL;JB;JBCC9;JBFG;JBFH;JBFK;JP;JPW;JPWH;JPWL;JPWQ;JPWS;JW;JWL;QR;QRP</t>
  </si>
  <si>
    <t>978-3-518-75473-3</t>
  </si>
  <si>
    <t>978-3-518-12714-8</t>
  </si>
  <si>
    <t>Augstein</t>
  </si>
  <si>
    <t>Reclaim Autonomy</t>
  </si>
  <si>
    <t>Selbstermächtigung in der digitalen Weltordnung</t>
  </si>
  <si>
    <t>JB;J;JBC;JBCC;JBCT;JBCT1;JH;JP;JPV;JPVC;JPVH;JPW;JPWG</t>
  </si>
  <si>
    <t>978-3-518-75475-7</t>
  </si>
  <si>
    <t>978-3-518-07331-5</t>
  </si>
  <si>
    <t>Retrotopia</t>
  </si>
  <si>
    <t>JB;DN;J;JBC;JBCC;JH;JHB;JP;JPF;JPW</t>
  </si>
  <si>
    <t>978-3-518-75477-1</t>
  </si>
  <si>
    <t>978-3-518-07330-8</t>
  </si>
  <si>
    <t>Gesellschaft als Urteil</t>
  </si>
  <si>
    <t>Klassen, Identitäten, Wege</t>
  </si>
  <si>
    <t>JHB;DN;DNC;J;JB;JBS;JBSA;JBSF;JBSJ;JH;JHBK;JM;JMH;JP;JPF;JPFC;JPFN;JPL;1DDF</t>
  </si>
  <si>
    <t>978-3-518-75479-5</t>
  </si>
  <si>
    <t>978-3-518-12717-9</t>
  </si>
  <si>
    <t>Autoritäre Versuchungen</t>
  </si>
  <si>
    <t>Signaturen der Bedrohung I</t>
  </si>
  <si>
    <t>KCP;DN;J;JB;JH;JHB;JHBA;JP;JPA;JPF;JPFK;JPFN;JPHV;JPHX;JPW;JPWG;K;KCA;KCB;KCG;KCL;KCS;KCX;KCY;KCZ</t>
  </si>
  <si>
    <t>978-3-518-73224-3</t>
  </si>
  <si>
    <t>978-3-518-29432-1</t>
  </si>
  <si>
    <t>Das unternehmerische Selbst</t>
  </si>
  <si>
    <t>Soziologie einer Subjektivierungsform</t>
  </si>
  <si>
    <t>JHBL;KJM</t>
  </si>
  <si>
    <t>978-3-518-73292-2</t>
  </si>
  <si>
    <t>978-3-518-29664-6</t>
  </si>
  <si>
    <t>Duflo</t>
  </si>
  <si>
    <t>Kampf gegen die Armut</t>
  </si>
  <si>
    <t>Wirtschaftnobelpreis 2019</t>
  </si>
  <si>
    <t>KCM;GTP;JBF;JPS;JPA</t>
  </si>
  <si>
    <t>978-3-518-73406-3</t>
  </si>
  <si>
    <t>978-3-518-10028-8</t>
  </si>
  <si>
    <t>Benjamin</t>
  </si>
  <si>
    <t>Das Kunstwerk im Zeitalter seiner technischen Reproduzierbarkeit</t>
  </si>
  <si>
    <t>Drei Studien zur Kunstsoziologie</t>
  </si>
  <si>
    <t>ABA;AB;QDHR;QDTN</t>
  </si>
  <si>
    <t>978-3-518-73798-9</t>
  </si>
  <si>
    <t>978-3-518-29734-6</t>
  </si>
  <si>
    <t>Wallace</t>
  </si>
  <si>
    <t>Der moralische Nexus</t>
  </si>
  <si>
    <t>QDTQ;QDHR</t>
  </si>
  <si>
    <t>978-3-518-74452-9</t>
  </si>
  <si>
    <t>978-3-518-29774-2</t>
  </si>
  <si>
    <t>Haslanger/James</t>
  </si>
  <si>
    <t>Der Wirklichkeit widerstehen</t>
  </si>
  <si>
    <t>Soziale Konstruktion und Sozialkritik</t>
  </si>
  <si>
    <t>978-3-518-74893-0</t>
  </si>
  <si>
    <t>978-3-518-12710-0</t>
  </si>
  <si>
    <t>Peter</t>
  </si>
  <si>
    <t>Undercover Nation</t>
  </si>
  <si>
    <t>Die geheime Geschichte Polens</t>
  </si>
  <si>
    <t>JB;1DTP;3M;J;JBC;JBCC;JBCC1;JBCC3;JBCC9;JBCT;JBCT1;JBCT2;JBCT3;JBF;JBFH;JBFK;JBS;JBSA;JBSD;JBSW;JH;JHB;JP;JPF;JPH;JPL;JPV;JPW</t>
  </si>
  <si>
    <t>978-3-518-75157-2</t>
  </si>
  <si>
    <t>978-3-518-29809-1</t>
  </si>
  <si>
    <t>Schütze</t>
  </si>
  <si>
    <t>Perspektive und Lebensform</t>
  </si>
  <si>
    <t>Zur Natur von Normativität, Sprache und Geist</t>
  </si>
  <si>
    <t>QD;QDTJ;QDTK</t>
  </si>
  <si>
    <t>978-3-518-75447-4</t>
  </si>
  <si>
    <t>978-3-518-29833-6</t>
  </si>
  <si>
    <t>Honneth/Rancière/Deranty/Genel</t>
  </si>
  <si>
    <t>Anerkennung oder Unvernehmen?</t>
  </si>
  <si>
    <t>Eine Debatte</t>
  </si>
  <si>
    <t>978-3-518-75487-0</t>
  </si>
  <si>
    <t>978-3-518-12716-2</t>
  </si>
  <si>
    <t>Prochorowa</t>
  </si>
  <si>
    <t>Das Fortleben der Gewalt</t>
  </si>
  <si>
    <t>JB;DN;J;JBC;JH;JP;JPF;JPW;JPWA;JPWH</t>
  </si>
  <si>
    <t>978-3-458-75691-0</t>
  </si>
  <si>
    <t>978-3-458-17750-0</t>
  </si>
  <si>
    <t>Selbstfreundschaft</t>
  </si>
  <si>
    <t>Wie das Leben leichter wird</t>
  </si>
  <si>
    <t>VS;WZG;QDX;VSP</t>
  </si>
  <si>
    <t>978-3-518-75735-2</t>
  </si>
  <si>
    <t>978-3-518-58714-0</t>
  </si>
  <si>
    <t>Fortschritt und Regression</t>
  </si>
  <si>
    <t>| Ein neues Standardwerk der Kritischen Theorie</t>
  </si>
  <si>
    <t>QDTS;JBF;JBFZ;QD</t>
  </si>
  <si>
    <t>978-3-518-75758-1</t>
  </si>
  <si>
    <t>978-3-518-29848-0</t>
  </si>
  <si>
    <t>Comtesse/Flügel-Martinsen/Martinsen/Nonhoff</t>
  </si>
  <si>
    <t>Radikale Demokratietheorie</t>
  </si>
  <si>
    <t>Ein Handbuch</t>
  </si>
  <si>
    <t>978-3-518-75773-4</t>
  </si>
  <si>
    <t>978-3-518-29856-5</t>
  </si>
  <si>
    <t>Kieserling</t>
  </si>
  <si>
    <t>Die Vorzüge der Inkonsequenz</t>
  </si>
  <si>
    <t>Eine Einführung in die Soziologie</t>
  </si>
  <si>
    <t>978-3-518-75906-6</t>
  </si>
  <si>
    <t>978-3-518-42838-2</t>
  </si>
  <si>
    <t>Hoffmann</t>
  </si>
  <si>
    <t>Geschichte der Menschenrechte</t>
  </si>
  <si>
    <t>Ein Rückblick</t>
  </si>
  <si>
    <t>NH;N;NHB;NHT;NHTB;NHTQ;NHTR;NHTS;NHTV;Q;QD;QDH;QDTS</t>
  </si>
  <si>
    <t>978-3-518-75917-2</t>
  </si>
  <si>
    <t>978-3-518-42841-2</t>
  </si>
  <si>
    <t>Eiland/Jennings</t>
  </si>
  <si>
    <t>Walter Benjamin</t>
  </si>
  <si>
    <t>Eine Biografie</t>
  </si>
  <si>
    <t>DNB;1D;3MPBG</t>
  </si>
  <si>
    <t>978-3-518-75970-7</t>
  </si>
  <si>
    <t>978-3-518-29862-6</t>
  </si>
  <si>
    <t>Dörre/Fraser/Lessenich/Rosa/Becker/Ketterer</t>
  </si>
  <si>
    <t>Was stimmt nicht mit der Demokratie?</t>
  </si>
  <si>
    <t>Eine Debatte mit Klaus Dörre, Nancy Fraser, Stephan Lessenich und Hartmut Rosa</t>
  </si>
  <si>
    <t>JBF;JHB;QDTS;JPA;JPHV</t>
  </si>
  <si>
    <t>978-3-518-75974-5</t>
  </si>
  <si>
    <t>978-3-518-29871-8</t>
  </si>
  <si>
    <t>Jankélévitch/Vejvar</t>
  </si>
  <si>
    <t>Zauber, Improvisation, Virtuosität</t>
  </si>
  <si>
    <t>Schriften zur Musik</t>
  </si>
  <si>
    <t>AVA;AV;QD;QDTN</t>
  </si>
  <si>
    <t>978-3-518-75980-6</t>
  </si>
  <si>
    <t>978-3-518-29865-7</t>
  </si>
  <si>
    <t>Kovce/Priddat</t>
  </si>
  <si>
    <t>Bedingungsloses Grundeinkommen</t>
  </si>
  <si>
    <t>Grundlagentexte</t>
  </si>
  <si>
    <t>KCA;J;JP</t>
  </si>
  <si>
    <t>978-3-518-75985-1</t>
  </si>
  <si>
    <t>978-3-518-29863-3</t>
  </si>
  <si>
    <t>Bohmann/Sörensen</t>
  </si>
  <si>
    <t>Kritische Theorie der Politik</t>
  </si>
  <si>
    <t>QDTS;JH;JPA</t>
  </si>
  <si>
    <t>978-3-518-76036-9</t>
  </si>
  <si>
    <t>978-3-518-46943-9</t>
  </si>
  <si>
    <t>Weibel</t>
  </si>
  <si>
    <t>»Von Morgenröten, die noch nicht geleuchtet haben«</t>
  </si>
  <si>
    <t>Ein Symposium zu Peter Sloterdijk</t>
  </si>
  <si>
    <t>QD</t>
  </si>
  <si>
    <t>978-3-518-76139-7</t>
  </si>
  <si>
    <t>978-3-518-58731-7</t>
  </si>
  <si>
    <t>Adorno/Schwarz/Theodor W. Adorno Archiv</t>
  </si>
  <si>
    <t>Nachgelassene Schriften. Abteilung V: Vorträge und Gespräche</t>
  </si>
  <si>
    <t>Band 1: Vorträge 1949-1968</t>
  </si>
  <si>
    <t>JB;JBF;QD;QDTS</t>
  </si>
  <si>
    <t>978-3-518-76175-5</t>
  </si>
  <si>
    <t>978-3-518-29881-7</t>
  </si>
  <si>
    <t>Blumenberg/Zill</t>
  </si>
  <si>
    <t>Die nackte Wahrheit</t>
  </si>
  <si>
    <t>QDHR;QD;QDH</t>
  </si>
  <si>
    <t>978-3-518-76177-9</t>
  </si>
  <si>
    <t>978-3-518-29886-2</t>
  </si>
  <si>
    <t>Frankenberg</t>
  </si>
  <si>
    <t>Autoritarismus</t>
  </si>
  <si>
    <t>Verfassungstheoretische Perspektiven</t>
  </si>
  <si>
    <t>JPHX;JPV;JPA</t>
  </si>
  <si>
    <t>978-3-518-76179-3</t>
  </si>
  <si>
    <t>978-3-518-29879-4</t>
  </si>
  <si>
    <t>Corchia/Müller-Doohm/Outhwaite</t>
  </si>
  <si>
    <t>Habermas global</t>
  </si>
  <si>
    <t>Wirkungsgeschichte eines Werks</t>
  </si>
  <si>
    <t>QDHR;JB;JPA</t>
  </si>
  <si>
    <t>978-3-518-76185-4</t>
  </si>
  <si>
    <t>978-3-518-29877-0</t>
  </si>
  <si>
    <t>Loh</t>
  </si>
  <si>
    <t>Roboterethik</t>
  </si>
  <si>
    <t>QDTQ;QD;QDTS;TB;UYQ</t>
  </si>
  <si>
    <t>978-3-518-76193-9</t>
  </si>
  <si>
    <t>978-3-518-29880-0</t>
  </si>
  <si>
    <t>Wildt</t>
  </si>
  <si>
    <t>Die Ambivalenz des Volkes</t>
  </si>
  <si>
    <t>Der Nationalsozialismus als Gesellschaftsgeschichte</t>
  </si>
  <si>
    <t>JPFQ;J;JPF;NHD</t>
  </si>
  <si>
    <t>978-3-518-76197-7</t>
  </si>
  <si>
    <t>978-3-518-29882-4</t>
  </si>
  <si>
    <t>Tingyang</t>
  </si>
  <si>
    <t>Alles unter dem Himmel</t>
  </si>
  <si>
    <t>Vergangenheit und Zukunft der Weltordnung</t>
  </si>
  <si>
    <t>QDTS;QDHC;JPA;1FPC</t>
  </si>
  <si>
    <t>978-3-518-76199-1</t>
  </si>
  <si>
    <t>978-3-518-12732-2</t>
  </si>
  <si>
    <t>Foundational Economy Collective</t>
  </si>
  <si>
    <t>Die Ökonomie des Alltagslebens</t>
  </si>
  <si>
    <t>Für eine neue Infrastrukturpolitik</t>
  </si>
  <si>
    <t>JPW;3M;3MP;3MR;3MRB;J;JP;JPB;JPH;K;KC;KCP</t>
  </si>
  <si>
    <t>978-3-518-76213-4</t>
  </si>
  <si>
    <t>978-3-518-12735-3</t>
  </si>
  <si>
    <t>Das Ende der Illusionen</t>
  </si>
  <si>
    <t>Politik, Ökonomie und Kultur in der Spätmoderne</t>
  </si>
  <si>
    <t>JB;1DF;1DFG;3MP;3MR;3MRB;3MRBA;3MRBF;J;JBF;JBFH;JBFQ;JBFS;JH;JHB;JHBA;JHBL;JP;JPA;JPB;JPF;JPFK;JPH</t>
  </si>
  <si>
    <t>978-3-518-76781-8</t>
  </si>
  <si>
    <t>978-3-518-06208-1</t>
  </si>
  <si>
    <t>Lepsius/Meyer-Kalkus</t>
  </si>
  <si>
    <t>Inszenierung als Beruf</t>
  </si>
  <si>
    <t>Der Fall Guttenberg</t>
  </si>
  <si>
    <t>JPHL;3MRBA;3MRBF;DNB;JPV;JPWC</t>
  </si>
  <si>
    <t>978-3-518-76791-7</t>
  </si>
  <si>
    <t>978-3-518-12621-9</t>
  </si>
  <si>
    <t>Gehlen</t>
  </si>
  <si>
    <t>Mashup</t>
  </si>
  <si>
    <t>Lob der Kopie</t>
  </si>
  <si>
    <t>NHTB;3MRB;JBCC1;JBCT1</t>
  </si>
  <si>
    <t>978-3-518-78011-4</t>
  </si>
  <si>
    <t>978-3-518-30047-3</t>
  </si>
  <si>
    <t>Abensour</t>
  </si>
  <si>
    <t>Demokratie gegen den Staat</t>
  </si>
  <si>
    <t>Marx und das machiavellische Moment</t>
  </si>
  <si>
    <t>JPHV;JPA;JPVC;JPFC;JPWC;JPHC</t>
  </si>
  <si>
    <t>978-3-518-78101-2</t>
  </si>
  <si>
    <t>978-3-518-06220-3</t>
  </si>
  <si>
    <t>Flassbeck</t>
  </si>
  <si>
    <t>Zehn Mythen der Krise</t>
  </si>
  <si>
    <t>KCX;JBGB</t>
  </si>
  <si>
    <t>978-3-518-78751-9</t>
  </si>
  <si>
    <t>978-3-518-06256-2</t>
  </si>
  <si>
    <t>Kapitalismus als Spektakel</t>
  </si>
  <si>
    <t>Oder Blödmaschinen als Econotainment</t>
  </si>
  <si>
    <t>JBCT3;JBCT1;JHBS;JMJ</t>
  </si>
  <si>
    <t>978-3-518-78761-8</t>
  </si>
  <si>
    <t>978-3-518-30074-9</t>
  </si>
  <si>
    <t>Mulsow</t>
  </si>
  <si>
    <t>Prekäres Wissen</t>
  </si>
  <si>
    <t>Eine andere Ideengeschichte der Frühen Neuzeit</t>
  </si>
  <si>
    <t>NHTB;QDHM;GT;QD;QDH;GTB;3MD;3MG;3ML</t>
  </si>
  <si>
    <t>978-3-518-76357-5</t>
  </si>
  <si>
    <t>978-3-518-29899-2</t>
  </si>
  <si>
    <t>Krise und Kritik</t>
  </si>
  <si>
    <t>Klassiker der soziologischen Zeitdiagnose</t>
  </si>
  <si>
    <t>978-3-518-76359-9</t>
  </si>
  <si>
    <t>978-3-518-29894-7</t>
  </si>
  <si>
    <t>Das hybride Subjekt</t>
  </si>
  <si>
    <t>Eine Theorie der Subjektkulturen von der bürgerlichen Moderne zur Postmoderne</t>
  </si>
  <si>
    <t>978-3-518-76545-6</t>
  </si>
  <si>
    <t>978-3-518-29912-8</t>
  </si>
  <si>
    <t>Volk</t>
  </si>
  <si>
    <t>Ziviler Ungehorsam</t>
  </si>
  <si>
    <t>JPWG;JP;JPW</t>
  </si>
  <si>
    <t>978-3-518-76307-0</t>
  </si>
  <si>
    <t>978-3-518-58737-9</t>
  </si>
  <si>
    <t>Aspekte des neuen Rechtsradikalismus</t>
  </si>
  <si>
    <t>Ein Vortrag</t>
  </si>
  <si>
    <t>JPHX;JPF;JPA</t>
  </si>
  <si>
    <t>978-3-518-76297-4</t>
  </si>
  <si>
    <t>978-3-518-42894-8</t>
  </si>
  <si>
    <t>Lütten Klein</t>
  </si>
  <si>
    <t>Leben in der ostdeutschen Transformationsgesellschaft</t>
  </si>
  <si>
    <t>JB;1QBDL;3M;3MP;3MPQ;3MPQ-DE-J;J;JH;JHBC;JHBD;JP;JPF;JPFC;JPFF</t>
  </si>
  <si>
    <t>978-3-518-76323-0</t>
  </si>
  <si>
    <t>978-3-518-47007-7</t>
  </si>
  <si>
    <t>Ebner</t>
  </si>
  <si>
    <t>Radikalisierungsmaschinen</t>
  </si>
  <si>
    <t>Wie Extremisten die neuen Technologien nutzen und uns manipulieren</t>
  </si>
  <si>
    <t>URH;JPHX;LNQE;UBM</t>
  </si>
  <si>
    <t>978-3-518-76343-8</t>
  </si>
  <si>
    <t>978-3-518-29900-5</t>
  </si>
  <si>
    <t>Bemerkungen zu ›The Authoritarian Personality‹</t>
  </si>
  <si>
    <t>und weitere Texte</t>
  </si>
  <si>
    <t>JHB;JM;QD</t>
  </si>
  <si>
    <t>978-3-518-76367-4</t>
  </si>
  <si>
    <t>978-3-518-29897-8</t>
  </si>
  <si>
    <t>Wolff</t>
  </si>
  <si>
    <t>Die Mauergesellschaft</t>
  </si>
  <si>
    <t>Kalter Krieg, Menschenrechte und die deutsch-deutsche Migration 1961-1989</t>
  </si>
  <si>
    <t>JP;NHD;NHTW</t>
  </si>
  <si>
    <t>978-3-518-76369-8</t>
  </si>
  <si>
    <t>978-3-518-12742-1</t>
  </si>
  <si>
    <t>Gig Economy</t>
  </si>
  <si>
    <t>Prekäre Arbeit im Zeitalter von Uber, Minijobs &amp; Co.</t>
  </si>
  <si>
    <t>JB;J</t>
  </si>
  <si>
    <t>978-3-518-76387-2</t>
  </si>
  <si>
    <t>978-3-518-12744-5</t>
  </si>
  <si>
    <t>Das andere Ende der Geschichte</t>
  </si>
  <si>
    <t>Essays zur großen Transformation</t>
  </si>
  <si>
    <t>JPH;1D;1DD;1DF;1DT;3M;3MP;3MPQ;3MPQZ;3MR;3MRB;3MRBA;3MRBF;JB;JH;JP;JPA;N;NH;NHB;NHD;P;1QFE</t>
  </si>
  <si>
    <t>978-3-518-76383-4</t>
  </si>
  <si>
    <t>978-3-518-07513-5</t>
  </si>
  <si>
    <t>Furcht und Freiheit</t>
  </si>
  <si>
    <t>Für einen anderen Liberalismus</t>
  </si>
  <si>
    <t>JB;J;JP</t>
  </si>
  <si>
    <t>978-3-518-74771-1</t>
  </si>
  <si>
    <t>978-3-518-42876-4</t>
  </si>
  <si>
    <t>Bahr/Brandt</t>
  </si>
  <si>
    <t>Was nun?</t>
  </si>
  <si>
    <t>Ein Weg zur deutschen Einheit</t>
  </si>
  <si>
    <t>NHD;1D;1DF;1DFG;3M;3MP;3MPQ;3MPQ-DE-J;3MPQS;3MPQV;3MPQX;3MPQZ;J;JP;N;NH;NHB</t>
  </si>
  <si>
    <t>978-3-518-76309-4</t>
  </si>
  <si>
    <t>978-3-518-58738-6</t>
  </si>
  <si>
    <t>Chamayou</t>
  </si>
  <si>
    <t>Die unregierbare Gesellschaft</t>
  </si>
  <si>
    <t>Eine Genealogie des autoritären Liberalismus</t>
  </si>
  <si>
    <t>JPA;1KBB</t>
  </si>
  <si>
    <t>978-3-518-76329-2</t>
  </si>
  <si>
    <t>978-3-518-46998-9</t>
  </si>
  <si>
    <t>Illouz/Cabanas</t>
  </si>
  <si>
    <t>Das Glücksdiktat</t>
  </si>
  <si>
    <t>Und wie es unser Leben beherrscht</t>
  </si>
  <si>
    <t>JB;J;JBF;JHB;JHBA;JMH</t>
  </si>
  <si>
    <t>978-3-518-76373-5</t>
  </si>
  <si>
    <t>978-3-518-07514-2</t>
  </si>
  <si>
    <t>Ghodsee</t>
  </si>
  <si>
    <t>Warum Frauen im Sozialismus besseren Sex haben</t>
  </si>
  <si>
    <t>Und andere Argumente für ökonomische Unabhängigkeit</t>
  </si>
  <si>
    <t>JB;J;NH;1KBB</t>
  </si>
  <si>
    <t>978-3-518-76385-8</t>
  </si>
  <si>
    <t>978-3-518-07515-9</t>
  </si>
  <si>
    <t>Staab</t>
  </si>
  <si>
    <t>Digitaler Kapitalismus</t>
  </si>
  <si>
    <t>Markt und Herrschaft in der Ökonomie der Unknappheit</t>
  </si>
  <si>
    <t>JB;J;JH;JHB</t>
  </si>
  <si>
    <t>978-3-518-76376-6</t>
  </si>
  <si>
    <t>978-3-518-12741-4</t>
  </si>
  <si>
    <t>Die falschen Freunde der einfachen Leute</t>
  </si>
  <si>
    <t>JPH;J;JB;JH;JHB;JHBA;JP;JPA;JPF;JPL;JPV;JPW</t>
  </si>
  <si>
    <t>978-3-518-76304-9</t>
  </si>
  <si>
    <t>978-3-518-42903-7</t>
  </si>
  <si>
    <t>Slobodian</t>
  </si>
  <si>
    <t>Globalisten</t>
  </si>
  <si>
    <t>Das Ende der Imperien und die Geburt des Neoliberalismus</t>
  </si>
  <si>
    <t>J;JB;JP;JPF;K;KC;KCA;KCB;KCG;KCH;KCJ;KCL;KCM;KCP;KCS;KCX;KCY;KCZ;KF;KJ;KN</t>
  </si>
  <si>
    <t>978-3-518-76315-5</t>
  </si>
  <si>
    <t>978-3-518-58740-9</t>
  </si>
  <si>
    <t>Betrachtungen zur Schwulenfrage</t>
  </si>
  <si>
    <t>JBSJ;JBSW;JPVH</t>
  </si>
  <si>
    <t>978-3-518-76317-9</t>
  </si>
  <si>
    <t>978-3-518-58741-6</t>
  </si>
  <si>
    <t>Koselleck/Schmitt/Dunkhase</t>
  </si>
  <si>
    <t>Der Briefwechsel</t>
  </si>
  <si>
    <t>1953-1983</t>
  </si>
  <si>
    <t>DND;1DFG;3MPQ;DNBM;DSBH;JB;JPA;LA</t>
  </si>
  <si>
    <t>978-3-518-76313-1</t>
  </si>
  <si>
    <t>978-3-518-58739-3</t>
  </si>
  <si>
    <t>Crane</t>
  </si>
  <si>
    <t>Die Bedeutung des Glaubens</t>
  </si>
  <si>
    <t>Religion aus der Sicht eines Atheisten</t>
  </si>
  <si>
    <t>Q;QDTQ;QRAB</t>
  </si>
  <si>
    <t>978-3-518-76145-8</t>
  </si>
  <si>
    <t>978-3-518-58736-2</t>
  </si>
  <si>
    <t>Habermas</t>
  </si>
  <si>
    <t>Auch eine Geschichte der Philosophie</t>
  </si>
  <si>
    <t>Band 1: Die okzidentale Konstellation von Glauben und Wissen. Band 2: Vernünftige Freiheit. Spuren des Diskurses über Glauben und Wissen</t>
  </si>
  <si>
    <t>Q;QDH;QR</t>
  </si>
  <si>
    <t>978-3-518-76338-4</t>
  </si>
  <si>
    <t>978-3-518-47017-6</t>
  </si>
  <si>
    <t>Weber</t>
  </si>
  <si>
    <t>Koran erklärt</t>
  </si>
  <si>
    <t>Wichtige Verse kurz und verständlich erläutert</t>
  </si>
  <si>
    <t>QRPF1;QRP</t>
  </si>
  <si>
    <t>978-3-518-76349-0</t>
  </si>
  <si>
    <t>978-3-518-29898-5</t>
  </si>
  <si>
    <t>Esfeld</t>
  </si>
  <si>
    <t>Wissenschaft und Freiheit</t>
  </si>
  <si>
    <t>Das naturwissenschaftliche Weltbild und der Status von Personen</t>
  </si>
  <si>
    <t>PDA;QDTJ;QDTK;QDTQ</t>
  </si>
  <si>
    <t>978-3-518-76295-0</t>
  </si>
  <si>
    <t>978-3-518-42891-7</t>
  </si>
  <si>
    <t>Goeschel</t>
  </si>
  <si>
    <t>Mussolini und Hitler</t>
  </si>
  <si>
    <t>Die Inszenierung einer faschistischen Allianz</t>
  </si>
  <si>
    <t>NHD;1D;1DF;1DFG;1DST;3M;3MP;3MPB;3MPBL;N;NH;NHB;NHT;NHTQ;NHTT;NHTV;NHTZ;NHTZ1;NHW;NHWL;NHWR;NHWR7;JPFN;JPFQ</t>
  </si>
  <si>
    <t>978-3-518-76389-6</t>
  </si>
  <si>
    <t>978-3-518-12745-2</t>
  </si>
  <si>
    <t>Zurstiege</t>
  </si>
  <si>
    <t>Taktiken der Entnetzung</t>
  </si>
  <si>
    <t>Die Sehnsucht nach Stille im digitalen Zeitalter</t>
  </si>
  <si>
    <t>JB;W</t>
  </si>
  <si>
    <t>978-3-518-76607-1</t>
  </si>
  <si>
    <t>978-3-518-42601-2</t>
  </si>
  <si>
    <t>Bachmann/Wandruszka</t>
  </si>
  <si>
    <t>Das Buch Goldmann</t>
  </si>
  <si>
    <t>FBA</t>
  </si>
  <si>
    <t>978-3-518-76608-8</t>
  </si>
  <si>
    <t>978-3-518-42602-9</t>
  </si>
  <si>
    <t>Bachmann/Schiffermüller/Pelloni</t>
  </si>
  <si>
    <t>Werkausgabe</t>
  </si>
  <si>
    <t>Male oscuro. Aufzeichnungen aus der Zeit der Krankheit. Traumnotate, Briefe, Brief- und Redeentwürfe</t>
  </si>
  <si>
    <t>DND;3MPQ;DNC</t>
  </si>
  <si>
    <t>978-3-518-76606-4</t>
  </si>
  <si>
    <t>978-3-518-42613-5</t>
  </si>
  <si>
    <t>Bachmann/Enzensberger/Lengauer</t>
  </si>
  <si>
    <t>»schreib alles was wahr ist auf«</t>
  </si>
  <si>
    <t>Der Briefwechsel Ingeborg Bachmann – Hans Magnus Enzensberger</t>
  </si>
  <si>
    <t>DND;3MPQ</t>
  </si>
  <si>
    <t>978-3-518-75809-0</t>
  </si>
  <si>
    <t>978-3-518-42564-0</t>
  </si>
  <si>
    <t>El Difraoui</t>
  </si>
  <si>
    <t>Die Hydra des Dschihadismus</t>
  </si>
  <si>
    <t>Entstehung, Ausbreitung und Abwehr einer globalen Gefahr</t>
  </si>
  <si>
    <t>JPWL;JPWH;JPWQ;JPWS</t>
  </si>
  <si>
    <t>978-3-518-76378-0</t>
  </si>
  <si>
    <t>978-3-518-12755-1</t>
  </si>
  <si>
    <t>Freiheitsgrade</t>
  </si>
  <si>
    <t>Elemente einer liberalen politischen Mechanik</t>
  </si>
  <si>
    <t>978-3-518-76479-4</t>
  </si>
  <si>
    <t>978-3-518-42933-4</t>
  </si>
  <si>
    <t>Den Himmel zum Sprechen bringen</t>
  </si>
  <si>
    <t>Über Theopoesie</t>
  </si>
  <si>
    <t>978-3-518-76485-5</t>
  </si>
  <si>
    <t>978-3-518-42931-0</t>
  </si>
  <si>
    <t>Weck</t>
  </si>
  <si>
    <t>Die Kraft der Demokratie</t>
  </si>
  <si>
    <t>Eine Antwort auf die autoritären Reaktionäre</t>
  </si>
  <si>
    <t>JPW;J;JB;JH;JP;JPF;JPFK;JPFN;JPH;JPHV;JPHX;1QFE</t>
  </si>
  <si>
    <t>978-3-518-76489-3</t>
  </si>
  <si>
    <t>978-3-518-58745-4</t>
  </si>
  <si>
    <t>Blumenberg/Dahlke/Laarmann</t>
  </si>
  <si>
    <t>Beiträge zum Problem der Ursprünglichkeit der mittelalterlich-scholastischen Ontologie</t>
  </si>
  <si>
    <t>QDH;QD;QDHF</t>
  </si>
  <si>
    <t>978-3-518-76496-1</t>
  </si>
  <si>
    <t>978-3-518-58748-5</t>
  </si>
  <si>
    <t>Gabriel</t>
  </si>
  <si>
    <t>Fiktionen</t>
  </si>
  <si>
    <t>QDTJ;QD;QDT;QDTK</t>
  </si>
  <si>
    <t>978-3-518-76345-2</t>
  </si>
  <si>
    <t>978-3-518-29893-0</t>
  </si>
  <si>
    <t>Bourgeois</t>
  </si>
  <si>
    <t>Solidarität</t>
  </si>
  <si>
    <t>Von den Grundlagen dauerhaften Friedens</t>
  </si>
  <si>
    <t>QDTS;JPS;JPW;QD</t>
  </si>
  <si>
    <t>978-3-518-76353-7</t>
  </si>
  <si>
    <t>978-3-518-29907-4</t>
  </si>
  <si>
    <t>Fraser/Jaeggi</t>
  </si>
  <si>
    <t>Kapitalismus</t>
  </si>
  <si>
    <t>Ein Gespräch über kritische Theorie</t>
  </si>
  <si>
    <t>JB;K;QDTS;JPA</t>
  </si>
  <si>
    <t>978-3-518-76695-8</t>
  </si>
  <si>
    <t>978-3-518-07638-5</t>
  </si>
  <si>
    <t>Purdy</t>
  </si>
  <si>
    <t>Die Welt und wir</t>
  </si>
  <si>
    <t>Politik im Anthropozän</t>
  </si>
  <si>
    <t>J;JB;JBSC;JBSD;JP;JPF;JPR;JPT;JPW;JPWG;NHK;R;RG;RN;RNA;RNC;RND;RNF;RNK;RNKH;RNP;RNPG;RNR;RNT;RNU;TV;1KBB</t>
  </si>
  <si>
    <t>978-3-518-76699-6</t>
  </si>
  <si>
    <t>978-3-518-12749-0</t>
  </si>
  <si>
    <t>Schäfer/Zürn</t>
  </si>
  <si>
    <t>Die demokratische Regression</t>
  </si>
  <si>
    <t>J;JB;JH;JHB;JP;JPA;JPB;JPF;JPH;JPHC;JPHF;JPHL;JPHV;JPL;JPQ;JPVC;JPVH;JPW;JPWA;JPWC;JPWG</t>
  </si>
  <si>
    <t>978-3-518-76729-0</t>
  </si>
  <si>
    <t>978-3-518-29923-4</t>
  </si>
  <si>
    <t>Mannheim/Neun</t>
  </si>
  <si>
    <t>Soziologie der Intellektuellen</t>
  </si>
  <si>
    <t>Schriften zur Kultursoziologie</t>
  </si>
  <si>
    <t>JHB;JHBD;J;JHBA</t>
  </si>
  <si>
    <t>978-3-518-76733-7</t>
  </si>
  <si>
    <t>978-3-518-29926-5</t>
  </si>
  <si>
    <t>Biebricher</t>
  </si>
  <si>
    <t>Die politische Theorie des Neoliberalismus</t>
  </si>
  <si>
    <t>JPA;KC</t>
  </si>
  <si>
    <t>978-3-518-76735-1</t>
  </si>
  <si>
    <t>978-3-518-29927-2</t>
  </si>
  <si>
    <t>Lorey</t>
  </si>
  <si>
    <t>Demokratie im Präsens</t>
  </si>
  <si>
    <t>Eine Theorie der politischen Gegenwart</t>
  </si>
  <si>
    <t>JPA;JPH;JPHV</t>
  </si>
  <si>
    <t>978-3-518-76736-8</t>
  </si>
  <si>
    <t>978-3-518-29922-7</t>
  </si>
  <si>
    <t>Muders/Schwind</t>
  </si>
  <si>
    <t>Analytische Moralphilosophie</t>
  </si>
  <si>
    <t>QDTQ;QD;QDT</t>
  </si>
  <si>
    <t>978-3-518-76738-2</t>
  </si>
  <si>
    <t>978-3-518-12765-0</t>
  </si>
  <si>
    <t>Kaiser</t>
  </si>
  <si>
    <t>Politische Männlichkeit</t>
  </si>
  <si>
    <t>Wie Incels, Fundamentalisten und Autoritäre für das Patriarchat mobilmachen</t>
  </si>
  <si>
    <t>JB;J;JBC;JBCC;JBCC1;JBCT;JBCT1;JBFA;JBFG;JBFH;JBFK;JBFN;JBFW;JBGX;JH;JHB;JHBK;JKV;JKVC;JKVV;JM;JP;JPF;JPFN;JPFQ;JPW;JPWL;JPWQ;JPWS</t>
  </si>
  <si>
    <t>978-3-518-76902-7</t>
  </si>
  <si>
    <t>978-3-518-42781-1</t>
  </si>
  <si>
    <t>Handke</t>
  </si>
  <si>
    <t>Peter Handke. Prosa 1</t>
  </si>
  <si>
    <t>978-3-518-76903-4</t>
  </si>
  <si>
    <t>Peter Handke. Prosa 2</t>
  </si>
  <si>
    <t>978-3-518-76904-1</t>
  </si>
  <si>
    <t>Peter Handke. Prosa 3</t>
  </si>
  <si>
    <t>978-3-518-76905-8</t>
  </si>
  <si>
    <t>Peter Handke. Prosa 4</t>
  </si>
  <si>
    <t>978-3-518-76906-5</t>
  </si>
  <si>
    <t>Peter Handke. Prosa 5</t>
  </si>
  <si>
    <t>978-3-518-76907-2</t>
  </si>
  <si>
    <t>Peter Handke. Prosa 6</t>
  </si>
  <si>
    <t>978-3-518-76908-9</t>
  </si>
  <si>
    <t>Peter Handke. Gedichte</t>
  </si>
  <si>
    <t>978-3-518-76912-6</t>
  </si>
  <si>
    <t>Peter Handke. Theaterstücke 1</t>
  </si>
  <si>
    <t>978-3-518-76913-3</t>
  </si>
  <si>
    <t>Peter Handke. Theaterstücke 2</t>
  </si>
  <si>
    <t>978-3-518-76914-0</t>
  </si>
  <si>
    <t>978-3-518-42782-8</t>
  </si>
  <si>
    <t>Peter Handke. Aufsätze 1</t>
  </si>
  <si>
    <t>DDC</t>
  </si>
  <si>
    <t>978-3-518-76915-7</t>
  </si>
  <si>
    <t>Peter Handke. Aufsätze 2</t>
  </si>
  <si>
    <t>978-3-518-76916-4</t>
  </si>
  <si>
    <t>978-3-518-42783-5</t>
  </si>
  <si>
    <t>Peter Handke. Journale 1</t>
  </si>
  <si>
    <t>DNL;DCC;DCF</t>
  </si>
  <si>
    <t>978-3-518-76917-1</t>
  </si>
  <si>
    <t>Peter Handke. Journale 2</t>
  </si>
  <si>
    <t>978-3-518-76919-5</t>
  </si>
  <si>
    <t>978-3-518-42999-0</t>
  </si>
  <si>
    <t>Osnos</t>
  </si>
  <si>
    <t>Joe Biden</t>
  </si>
  <si>
    <t>Ein Porträt</t>
  </si>
  <si>
    <t>J;DN;DNB;DNP;JP;JPA;JPB;JPF;JPH;JPHF;JPHL;JPL;JPS;JPW;1KBB</t>
  </si>
  <si>
    <t>978-3-518-76355-1</t>
  </si>
  <si>
    <t>978-3-518-29902-9</t>
  </si>
  <si>
    <t>Zur kritischen Theorie</t>
  </si>
  <si>
    <t>QDTS;J;QD</t>
  </si>
  <si>
    <t>978-3-518-76363-6</t>
  </si>
  <si>
    <t>978-3-518-29901-2</t>
  </si>
  <si>
    <t>Seniorendemokratie</t>
  </si>
  <si>
    <t>Die Überalterung der Gesellschaft und ihre Folgen für die Politik</t>
  </si>
  <si>
    <t>JBSP4;JBFZ;JPHV;JPA</t>
  </si>
  <si>
    <t>978-3-518-76365-0</t>
  </si>
  <si>
    <t>978-3-518-29895-4</t>
  </si>
  <si>
    <t>Wolf</t>
  </si>
  <si>
    <t>Handlung, Glück, Moral</t>
  </si>
  <si>
    <t>Philosophische Aufsätze</t>
  </si>
  <si>
    <t>978-3-518-76475-6</t>
  </si>
  <si>
    <t>978-3-518-42927-3</t>
  </si>
  <si>
    <t>Die Atemlehrerin</t>
  </si>
  <si>
    <t>Wie Carola Spitz aus Berlin floh und die Achtsamkeit nach New York mitnahm</t>
  </si>
  <si>
    <t>DNBH;DNBS;DNBX;JB;VSPD;VX;W</t>
  </si>
  <si>
    <t>978-3-518-76487-9</t>
  </si>
  <si>
    <t>978-3-518-58751-5</t>
  </si>
  <si>
    <t>Allen</t>
  </si>
  <si>
    <t>Politische Gleichheit</t>
  </si>
  <si>
    <t>JP;JPA;JPH;JPHV;1KBB</t>
  </si>
  <si>
    <t>978-3-518-76492-3</t>
  </si>
  <si>
    <t>978-3-518-58746-1</t>
  </si>
  <si>
    <t>Blumenberg/Zambon</t>
  </si>
  <si>
    <t>Realität und Realismus</t>
  </si>
  <si>
    <t>QDTJ;QD;QDT</t>
  </si>
  <si>
    <t>978-3-518-76494-7</t>
  </si>
  <si>
    <t>978-3-518-58747-8</t>
  </si>
  <si>
    <t>Postheroische Helden</t>
  </si>
  <si>
    <t>Ein Zeitbild</t>
  </si>
  <si>
    <t>JBCC;JB;JBCC1</t>
  </si>
  <si>
    <t>978-3-518-76498-5</t>
  </si>
  <si>
    <t>978-3-518-58750-8</t>
  </si>
  <si>
    <t>Mensch werden</t>
  </si>
  <si>
    <t>Eine Theorie der Ontogenese</t>
  </si>
  <si>
    <t>JMC;J;JM</t>
  </si>
  <si>
    <t>978-3-518-76505-0</t>
  </si>
  <si>
    <t>978-3-518-58752-2</t>
  </si>
  <si>
    <t>Zill</t>
  </si>
  <si>
    <t>Der absolute Leser</t>
  </si>
  <si>
    <t>Hans Blumenberg. Eine intellektuelle Biographie</t>
  </si>
  <si>
    <t>DNBM;DN;QD</t>
  </si>
  <si>
    <t>978-3-518-76533-3</t>
  </si>
  <si>
    <t>978-3-518-29911-1</t>
  </si>
  <si>
    <t>Fuchs</t>
  </si>
  <si>
    <t>Verteidigung des Menschen</t>
  </si>
  <si>
    <t>Grundfragen einer verkörperten Anthropologie</t>
  </si>
  <si>
    <t>JHM;JM;QD;UYQ</t>
  </si>
  <si>
    <t>978-3-518-76537-1</t>
  </si>
  <si>
    <t>978-3-518-29915-9</t>
  </si>
  <si>
    <t>Ladwig</t>
  </si>
  <si>
    <t>Politische Philosophie der Tierrechte</t>
  </si>
  <si>
    <t>QDTS;QDT;QDTQ</t>
  </si>
  <si>
    <t>978-3-518-76543-2</t>
  </si>
  <si>
    <t>978-3-518-29917-3</t>
  </si>
  <si>
    <t>Max Weber</t>
  </si>
  <si>
    <t>Eine Spurensuche</t>
  </si>
  <si>
    <t>978-3-518-76547-0</t>
  </si>
  <si>
    <t>978-3-518-29914-2</t>
  </si>
  <si>
    <t>Ich für mich</t>
  </si>
  <si>
    <t>Phänomenologie des Selbstbewusstseins</t>
  </si>
  <si>
    <t>QDTM;QD;QDTK</t>
  </si>
  <si>
    <t>978-3-518-76549-4</t>
  </si>
  <si>
    <t>978-3-518-12743-8</t>
  </si>
  <si>
    <t>Leben mit Exil</t>
  </si>
  <si>
    <t>Über Migration sprechen</t>
  </si>
  <si>
    <t>JBFH;DN;DNB;DNL;DNP;J;JB;JBF;JBFG;JBFK;JP;JPF;JPV;JPW;JW;L;LB;1KBB</t>
  </si>
  <si>
    <t>978-3-518-76553-1</t>
  </si>
  <si>
    <t>978-3-518-12753-7</t>
  </si>
  <si>
    <t>(Ent-)Demokratisierung der Demokratie</t>
  </si>
  <si>
    <t>JP;J;JB;JH;JHB;JPA;JPF;JPFF;JPFK;JPFM;JPH;JPHC;JPHF;JPHV;JPL;JPW;JPWA;K</t>
  </si>
  <si>
    <t>978-3-518-76555-5</t>
  </si>
  <si>
    <t>978-3-518-07651-4</t>
  </si>
  <si>
    <t>Preciado</t>
  </si>
  <si>
    <t>Ein Apartment auf dem Uranus</t>
  </si>
  <si>
    <t>Chroniken eines Übergangs</t>
  </si>
  <si>
    <t>JBSJ;D;DN;DNB;DNL;DNP;FYT</t>
  </si>
  <si>
    <t>978-3-518-76559-3</t>
  </si>
  <si>
    <t>978-3-518-12746-9</t>
  </si>
  <si>
    <t>Zelik</t>
  </si>
  <si>
    <t>Wir Untoten des Kapitals</t>
  </si>
  <si>
    <t>Über politische Monster und einen grünen Sozialismus</t>
  </si>
  <si>
    <t>J;JB;JH;JP;JPA;JPF;JPFC;JPFF;JPH;JPHC;JPHV;JPL;JPQ;JPR;JPS;JPT;JPV;JPVC;JPW;K</t>
  </si>
  <si>
    <t>978-3-518-76562-3</t>
  </si>
  <si>
    <t>978-3-518-42935-8</t>
  </si>
  <si>
    <t>Saez/Zucman</t>
  </si>
  <si>
    <t>Der Triumph der Ungerechtigkeit</t>
  </si>
  <si>
    <t>Steuern und Ungleichheit im 21. Jahrhundert</t>
  </si>
  <si>
    <t>KCP;1KB;3MR;GTQ;JBSA;JPH;JPHC;KCSA;LNFU;1KBB</t>
  </si>
  <si>
    <t>978-3-518-76618-7</t>
  </si>
  <si>
    <t>978-3-518-42939-6</t>
  </si>
  <si>
    <t>Suhrkamp/Fellinger/Landgrebe</t>
  </si>
  <si>
    <t>Über das Verhalten in der Gefahr</t>
  </si>
  <si>
    <t>DNL</t>
  </si>
  <si>
    <t>978-3-518-75337-8</t>
  </si>
  <si>
    <t>978-3-518-42944-0</t>
  </si>
  <si>
    <t>Bernstein</t>
  </si>
  <si>
    <t>Denkerin der Stunde</t>
  </si>
  <si>
    <t>Über Hannah Arendt</t>
  </si>
  <si>
    <t>QD;DN;JBFG;JBFG1;JP;JPF;JPFC;JPFN;JPFQ;JPV;JPW;Q;QDH;QDHR;QDT;QDTQ;QDTS;QDX</t>
  </si>
  <si>
    <t>978-3-518-75339-2</t>
  </si>
  <si>
    <t>978-3-518-42954-9</t>
  </si>
  <si>
    <t>Das Prinzip Verantwortung</t>
  </si>
  <si>
    <t>Versuch einer Ethik für die technologische Zivilisation | Der Klassiker von Hans Jonas – mit einem Nachwort von Robert Habeck</t>
  </si>
  <si>
    <t>QD;J;P;Q;QDTQ;R;RN;RNA;RNB;RNC;RND;RNK;RNP;RNT;RNU</t>
  </si>
  <si>
    <t>978-3-518-75353-8</t>
  </si>
  <si>
    <t>978-3-518-42941-9</t>
  </si>
  <si>
    <t>Pitts</t>
  </si>
  <si>
    <t>Afropäisch</t>
  </si>
  <si>
    <t>Eine Reise durch das schwarze Europa | Ausgezeichnet mit dem Leipziger Buchpreis zur Europäischen Verständigung 2021</t>
  </si>
  <si>
    <t>JB;1D;3M;D;DN;DNC;DNL;DNP;J;JBC;JBF;JBFB;JBFC;JBFG;JBFG1;JBFH;JBFQ;JBS;JBSL;JBSL1;JBSR;JBSW;JH;JHBD;JP;JPF;JPV;JPVC;JPVH;JPW;JPWG;JPWH;NHD;NHH;NHTB;NHTQ;NHTR;JBFA1</t>
  </si>
  <si>
    <t>978-3-518-76347-6</t>
  </si>
  <si>
    <t>978-3-518-29892-3</t>
  </si>
  <si>
    <t>Paulo/Bublitz</t>
  </si>
  <si>
    <t>Empirische Ethik</t>
  </si>
  <si>
    <t>Grundlagentexte aus Psychologie und Philosophie</t>
  </si>
  <si>
    <t>QDTQ;QD;QDTK</t>
  </si>
  <si>
    <t>978-3-518-76471-8</t>
  </si>
  <si>
    <t>978-3-518-42923-5</t>
  </si>
  <si>
    <t>Kapitalismus global</t>
  </si>
  <si>
    <t>Über die Zukunft des Systems, das die Welt beherrscht</t>
  </si>
  <si>
    <t>KCS;J;JB;JP;JPA;JPF;JPFC;JPFN;JPH;JPL;JPS;JPV;JPW;K;KC;KCA;KCL;KCP;KCY;KCZ</t>
  </si>
  <si>
    <t>978-3-518-76535-7</t>
  </si>
  <si>
    <t>978-3-518-29913-5</t>
  </si>
  <si>
    <t>Die Armut unserer Freiheit</t>
  </si>
  <si>
    <t>Aufsätze 2012-2019</t>
  </si>
  <si>
    <t>978-3-518-76539-5</t>
  </si>
  <si>
    <t>978-3-518-29908-1</t>
  </si>
  <si>
    <t>Laufenberg/Trott</t>
  </si>
  <si>
    <t>Queer Studies</t>
  </si>
  <si>
    <t>Schlüsseltexte</t>
  </si>
  <si>
    <t>JBSF3;JBSF;J</t>
  </si>
  <si>
    <t>978-3-518-76557-9</t>
  </si>
  <si>
    <t>978-3-518-12747-6</t>
  </si>
  <si>
    <t>Wullweber</t>
  </si>
  <si>
    <t>Zentralbankkapitalismus</t>
  </si>
  <si>
    <t>Transformationen des globalen Finanzsystems in Krisenzeiten</t>
  </si>
  <si>
    <t>JP;J;JPA;JPB;JPP;JPS;K;KC;KFF;KFFD;KFFK;KFFL;KFFX</t>
  </si>
  <si>
    <t>978-3-518-76613-2</t>
  </si>
  <si>
    <t>978-3-518-42604-3</t>
  </si>
  <si>
    <t>Bachmann/Fußl</t>
  </si>
  <si>
    <t>Salzburger Bachmann Edition</t>
  </si>
  <si>
    <t>Die gestundete Zeit</t>
  </si>
  <si>
    <t>DCC;DSC;DCF;DC;3MPQ</t>
  </si>
  <si>
    <t>978-3-518-76627-9</t>
  </si>
  <si>
    <t>978-3-518-42968-6</t>
  </si>
  <si>
    <t>Zwischen Globalismus und Demokratie</t>
  </si>
  <si>
    <t>Politische Ökonomie im ausgehenden Neoliberalismus</t>
  </si>
  <si>
    <t>J;JB;JH;JHB;JHBA;JHBC;JHBL;JP;JPA;JPB;JPF;JPH;JPL;JPS;JPSN;JPV;K;KC;KCA;KCB;KCG;KCL;KCLT;KCP;KCS;KCSA;KCX;KCY;KCZ;1QFE</t>
  </si>
  <si>
    <t>978-3-518-76629-3</t>
  </si>
  <si>
    <t>978-3-518-58754-6</t>
  </si>
  <si>
    <t>Die verwundbare Welt</t>
  </si>
  <si>
    <t>Eine Hypothese | Klimawandel, Pandemien, Atomkrieg: Was tun, wenn die Existenz unserer gesamten Zivilisation auf dem Spiel zu stehen droht?</t>
  </si>
  <si>
    <t>GTU;GPQD;GTQ;P;QD;UYQ;RNPG</t>
  </si>
  <si>
    <t>978-3-518-76632-3</t>
  </si>
  <si>
    <t>978-3-518-58753-9</t>
  </si>
  <si>
    <t>Adorno/Krenek/Maurer-Zenk</t>
  </si>
  <si>
    <t>Briefe und Briefwechsel</t>
  </si>
  <si>
    <t>Band 6: Theodor W. Adorno/Ernst Krenek. Briefwechsel 1929-1964</t>
  </si>
  <si>
    <t>AVA;AVC;AVN;QDTN</t>
  </si>
  <si>
    <t>978-3-518-76634-7</t>
  </si>
  <si>
    <t>978-3-518-58755-3</t>
  </si>
  <si>
    <t>Die Macht der Gewaltlosigkeit</t>
  </si>
  <si>
    <t>Über das Ethische im Politischen</t>
  </si>
  <si>
    <t>QDTS;JB;QD;1KBB</t>
  </si>
  <si>
    <t>978-3-518-76636-1</t>
  </si>
  <si>
    <t>978-3-518-58756-0</t>
  </si>
  <si>
    <t>Dorlin</t>
  </si>
  <si>
    <t>Selbstverteidigung</t>
  </si>
  <si>
    <t>Eine Philosophie der Gewalt</t>
  </si>
  <si>
    <t>QDTS;QDHR</t>
  </si>
  <si>
    <t>978-3-518-76638-5</t>
  </si>
  <si>
    <t>978-3-518-58757-7</t>
  </si>
  <si>
    <t>»Prosa der Welt«</t>
  </si>
  <si>
    <t>Denis Diderot und die Peripherie der Aufklärung</t>
  </si>
  <si>
    <t>D;DSBD;DSK</t>
  </si>
  <si>
    <t>978-3-518-76643-9</t>
  </si>
  <si>
    <t>978-3-518-58758-4</t>
  </si>
  <si>
    <t>Im Bannkreis der Freiheit</t>
  </si>
  <si>
    <t>Religionstheorie nach Hegel und Nietzsche</t>
  </si>
  <si>
    <t>Q;QD;QDH;QR</t>
  </si>
  <si>
    <t>978-3-518-76645-3</t>
  </si>
  <si>
    <t>978-3-518-58759-1</t>
  </si>
  <si>
    <t>Lear</t>
  </si>
  <si>
    <t>Radikale Hoffnung</t>
  </si>
  <si>
    <t>Ethik im Angesicht kultureller Zerstörung</t>
  </si>
  <si>
    <t>QDTQ;JB;JHM;1KBB</t>
  </si>
  <si>
    <t>978-3-518-76647-7</t>
  </si>
  <si>
    <t>978-3-518-58760-7</t>
  </si>
  <si>
    <t>Pistor</t>
  </si>
  <si>
    <t>Der Code des Kapitals</t>
  </si>
  <si>
    <t>Wie das Recht Reichtum und Ungleichheit schafft</t>
  </si>
  <si>
    <t>LA;J;KC;LAB;LAQ;1KBB</t>
  </si>
  <si>
    <t>978-3-518-76673-6</t>
  </si>
  <si>
    <t>978-3-518-29928-9</t>
  </si>
  <si>
    <t>Neuhäuser/Seidel</t>
  </si>
  <si>
    <t>Kritik des Moralismus</t>
  </si>
  <si>
    <t>QDTQ;QD;QDTS</t>
  </si>
  <si>
    <t>978-3-518-76675-0</t>
  </si>
  <si>
    <t>978-3-518-29930-2</t>
  </si>
  <si>
    <t>Röcke</t>
  </si>
  <si>
    <t>Soziologie der Selbstoptimierung</t>
  </si>
  <si>
    <t>JHB;JHBA;JHBS</t>
  </si>
  <si>
    <t>978-3-518-76676-7</t>
  </si>
  <si>
    <t>978-3-518-29931-9</t>
  </si>
  <si>
    <t>Sommer</t>
  </si>
  <si>
    <t>Stift, Blatt und Kant</t>
  </si>
  <si>
    <t>Philosophie des Graphismus</t>
  </si>
  <si>
    <t>QD;QDH;QDHM</t>
  </si>
  <si>
    <t>978-3-518-76678-1</t>
  </si>
  <si>
    <t>978-3-518-29937-1</t>
  </si>
  <si>
    <t>Stäheli</t>
  </si>
  <si>
    <t>Soziologie der Entnetzung</t>
  </si>
  <si>
    <t>978-3-518-76679-8</t>
  </si>
  <si>
    <t>978-3-518-29929-6</t>
  </si>
  <si>
    <t>Studer</t>
  </si>
  <si>
    <t>Reisende der Weltrevolution</t>
  </si>
  <si>
    <t>Eine Globalgeschichte der Kommunistischen Internationale</t>
  </si>
  <si>
    <t>NHB;J;QD</t>
  </si>
  <si>
    <t>978-3-518-76685-9</t>
  </si>
  <si>
    <t>978-3-518-12750-6</t>
  </si>
  <si>
    <t>Was das Valley denken nennt</t>
  </si>
  <si>
    <t>Über die Ideologie der Techbranche</t>
  </si>
  <si>
    <t>J;JB;JBC;JBCC;JBCC9;JBCT;JBCT1;JBFV5;KN;KNT;KNTX;Q;QD;QDHR;1KBB</t>
  </si>
  <si>
    <t>978-3-518-76687-3</t>
  </si>
  <si>
    <t>978-3-518-12748-3</t>
  </si>
  <si>
    <t>Rechte Bedrohungsallianzen</t>
  </si>
  <si>
    <t>Signaturen der Bedrohung II</t>
  </si>
  <si>
    <t>J;JB;JBFA;JBFB;JBFC;JBFG;JBFH;JBFQ;JH;JHB;JP;JPA;JPF;JPFN;JPL;JPV;JPVC;JPW;KCP;KCX</t>
  </si>
  <si>
    <t>978-3-518-76689-7</t>
  </si>
  <si>
    <t>978-3-518-12756-8</t>
  </si>
  <si>
    <t>Müller/Raddatz</t>
  </si>
  <si>
    <t>Der amerikanische Leviathan</t>
  </si>
  <si>
    <t>FBA;1KB;1KBB;D;DC;DD;DS;DSC;DSG;F;FB</t>
  </si>
  <si>
    <t>978-3-518-76693-4</t>
  </si>
  <si>
    <t>978-3-518-12751-3</t>
  </si>
  <si>
    <t>Przeworski</t>
  </si>
  <si>
    <t>Krisen der Demokratie</t>
  </si>
  <si>
    <t>J;JP;JPA;JPB;JPF;JPFF;JPFK;JPFM;JPFN;JPH;JPHC;JPHF;JPHL;JPHV;JPL;JPQ;JPSN;JPV;JPVC;JPVH;JPW;JPWC;JPWG;JPWH;1KBB</t>
  </si>
  <si>
    <t>978-3-518-76683-5</t>
  </si>
  <si>
    <t>978-3-518-12761-2</t>
  </si>
  <si>
    <t>Postdemokratie revisited</t>
  </si>
  <si>
    <t>JP;J;JB;JH;JPA;JPB;JPF;JPFF;JPFK;JPHF;JPHL;JPHV;JPL;JPP;JPR;JPW;JPWA;JPWC;JPWG;JPZ</t>
  </si>
  <si>
    <t>978-3-518-76773-3</t>
  </si>
  <si>
    <t>978-3-518-42988-4</t>
  </si>
  <si>
    <t>Gevisser</t>
  </si>
  <si>
    <t>Die pinke Linie</t>
  </si>
  <si>
    <t>Weltweite Kämpfe um sexuelle Selbstbestimmung und Geschlechtsidentität</t>
  </si>
  <si>
    <t>J;JBF;JBFA;JBFG;JBFV;JBFV1;JBFW;JBFX;JBSF3;JBSJ;JHBK;JP;JPB;JPL;JPS;JPVC;JPVH;JPVR;JPW;JPWA;JPWC;JPWG;JPWH;LAQ;LAQG;LAZ;LNM;LNMF</t>
  </si>
  <si>
    <t>978-3-518-76783-2</t>
  </si>
  <si>
    <t>978-3-518-42995-2</t>
  </si>
  <si>
    <t>Freiheit, Gleichheit, Ungewissheit</t>
  </si>
  <si>
    <t>Wie schafft man Demokratie?</t>
  </si>
  <si>
    <t>JP;J;JB;JH;JPA;JPB;JPF;JPFF;JPFK;JPH;JPHC;JPHF;JPHV;JPL;JPW;Q;QDTS</t>
  </si>
  <si>
    <t>978-3-518-76794-8</t>
  </si>
  <si>
    <t>978-3-518-58761-4</t>
  </si>
  <si>
    <t>Wir werden nicht unterwürfig geboren</t>
  </si>
  <si>
    <t>Wie das Patriarchat das Leben von Frauen bestimmt</t>
  </si>
  <si>
    <t>QDTS;JB;JH;QD</t>
  </si>
  <si>
    <t>978-3-518-76796-2</t>
  </si>
  <si>
    <t>978-3-518-58764-5</t>
  </si>
  <si>
    <t>Lafont</t>
  </si>
  <si>
    <t>Unverkürzte Demokratie</t>
  </si>
  <si>
    <t>Eine Theorie deliberativer Bürgerbeteiligung</t>
  </si>
  <si>
    <t>JPHV;JPA;JPF;JPH</t>
  </si>
  <si>
    <t>978-3-518-76799-3</t>
  </si>
  <si>
    <t>978-3-518-58765-2</t>
  </si>
  <si>
    <t>Strukturale Anthropologie Zero</t>
  </si>
  <si>
    <t>JHMC;JH;JHM</t>
  </si>
  <si>
    <t>978-3-518-76803-7</t>
  </si>
  <si>
    <t>978-3-518-58766-9</t>
  </si>
  <si>
    <t>Roth</t>
  </si>
  <si>
    <t>Über den Menschen</t>
  </si>
  <si>
    <t>JMM;JMS;P</t>
  </si>
  <si>
    <t>978-3-518-76805-1</t>
  </si>
  <si>
    <t>978-3-518-58763-8</t>
  </si>
  <si>
    <t>1977</t>
  </si>
  <si>
    <t>Eine kurze Geschichte der Gegenwart</t>
  </si>
  <si>
    <t>NHTB;NH;NHB</t>
  </si>
  <si>
    <t>978-3-518-76829-7</t>
  </si>
  <si>
    <t>978-3-518-29951-7</t>
  </si>
  <si>
    <t>Bennett/Dennett/Hacker/Searle</t>
  </si>
  <si>
    <t>Neurowissenschaft und Philosophie</t>
  </si>
  <si>
    <t>Gehirn, Geist und Sprache</t>
  </si>
  <si>
    <t>QDTM</t>
  </si>
  <si>
    <t>978-3-518-76832-7</t>
  </si>
  <si>
    <t>978-3-518-29941-8</t>
  </si>
  <si>
    <t>Geschichte des politischen Denkens. Das 19. Jahrhundert</t>
  </si>
  <si>
    <t>JPA;JPF</t>
  </si>
  <si>
    <t>978-3-518-76834-1</t>
  </si>
  <si>
    <t>978-3-518-29938-8</t>
  </si>
  <si>
    <t>Buggeln</t>
  </si>
  <si>
    <t>Das Versprechen der Gleichheit</t>
  </si>
  <si>
    <t>Steuern und soziale Ungleichheit in Deutschland von 1871 bis heute</t>
  </si>
  <si>
    <t>JPA;NHD;JB</t>
  </si>
  <si>
    <t>978-3-518-76836-5</t>
  </si>
  <si>
    <t>978-3-518-29944-9</t>
  </si>
  <si>
    <t>Lepold/Martinez Mateo</t>
  </si>
  <si>
    <t>Critical Philosophy of Race</t>
  </si>
  <si>
    <t>Ein Reader</t>
  </si>
  <si>
    <t>QDTS;JBF;JPA</t>
  </si>
  <si>
    <t>978-3-518-76838-9</t>
  </si>
  <si>
    <t>978-3-518-29946-3</t>
  </si>
  <si>
    <t>Bertram/Deines/Feige</t>
  </si>
  <si>
    <t>Die Kunst und die Künste</t>
  </si>
  <si>
    <t>Ein Kompendium zur Kunsttheorie der Gegenwart</t>
  </si>
  <si>
    <t>QDTN;Q;QD</t>
  </si>
  <si>
    <t>978-3-518-76839-6</t>
  </si>
  <si>
    <t>978-3-518-29942-5</t>
  </si>
  <si>
    <t>Forst/Günther</t>
  </si>
  <si>
    <t>Normative Ordnungen</t>
  </si>
  <si>
    <t>J;JB;QD;QDTS</t>
  </si>
  <si>
    <t>978-3-518-76843-3</t>
  </si>
  <si>
    <t>978-3-518-29945-6</t>
  </si>
  <si>
    <t>Dufner</t>
  </si>
  <si>
    <t>Welche Leben soll man retten?</t>
  </si>
  <si>
    <t>Eine Ethik für medizinische Hilfskonflikte</t>
  </si>
  <si>
    <t>MBQ;MB;QDTQ</t>
  </si>
  <si>
    <t>978-3-518-76845-7</t>
  </si>
  <si>
    <t>978-3-518-29952-4</t>
  </si>
  <si>
    <t>Liebscher</t>
  </si>
  <si>
    <t>Rasse im Recht – Recht gegen Rassismus</t>
  </si>
  <si>
    <t>Genealogie einer ambivalenten rechtlichen Kategorie</t>
  </si>
  <si>
    <t>L;LA;LAZ;LB</t>
  </si>
  <si>
    <t>978-3-518-76847-1</t>
  </si>
  <si>
    <t>978-3-518-29940-1</t>
  </si>
  <si>
    <t>Möller</t>
  </si>
  <si>
    <t>Populismus</t>
  </si>
  <si>
    <t>JPF;JP;JPA;JPH;JPFC;JPHV</t>
  </si>
  <si>
    <t>978-3-518-76849-5</t>
  </si>
  <si>
    <t>978-3-518-29924-1</t>
  </si>
  <si>
    <t>Schroer</t>
  </si>
  <si>
    <t>Geosoziologie</t>
  </si>
  <si>
    <t>Die Erde als Raum des Lebens</t>
  </si>
  <si>
    <t>JHB;RB;RN;RNPG</t>
  </si>
  <si>
    <t>978-3-518-76852-5</t>
  </si>
  <si>
    <t>978-3-518-29943-2</t>
  </si>
  <si>
    <t>Rheinberger</t>
  </si>
  <si>
    <t>Spalt und Fuge</t>
  </si>
  <si>
    <t>Eine Phänomenologie des Experiments</t>
  </si>
  <si>
    <t>PDA;PD;QD;QDTK</t>
  </si>
  <si>
    <t>978-3-518-76854-9</t>
  </si>
  <si>
    <t>978-3-518-12767-4</t>
  </si>
  <si>
    <t>Böhme/Böhme</t>
  </si>
  <si>
    <t>Über das Unbehagen im Wohlstand</t>
  </si>
  <si>
    <t>J;JB;JBF;JBFC;JBFN;JBFS;JBSA;JHBK;JHBL;JHBS;JKS;JKSB;JM;M;MKJ;V;VF;VS</t>
  </si>
  <si>
    <t>978-3-518-76857-0</t>
  </si>
  <si>
    <t>978-3-518-12763-6</t>
  </si>
  <si>
    <t>Middelaar</t>
  </si>
  <si>
    <t>Das europäische Pandämonium</t>
  </si>
  <si>
    <t>Was die Pandemie über den Zustand der EU enthüllt</t>
  </si>
  <si>
    <t>J;1DDN;JBF;JBFF;JBFG;JBFV;JBGX;JP;JPH;JPS;JPSN;JPW;1QFE</t>
  </si>
  <si>
    <t>978-3-518-76862-4</t>
  </si>
  <si>
    <t>978-3-518-07640-8</t>
  </si>
  <si>
    <t>Nymoen/Schmitt</t>
  </si>
  <si>
    <t>Influencer</t>
  </si>
  <si>
    <t>Die Ideologie der Werbekörper</t>
  </si>
  <si>
    <t>J;JB;JBC;JBCC;JBCC1;JBCT;JBCT1;JBCT3;JH;K;KCA;KCF;KCV;KCZ;KJE;KJG;KJP;KJS;KJSA;KJSC;KJSG;KJSJ;KNTX;UB;UBJ;UBW</t>
  </si>
  <si>
    <t>978-3-518-76864-8</t>
  </si>
  <si>
    <t>978-3-518-12775-9</t>
  </si>
  <si>
    <t>Die Kunst der Zukunft</t>
  </si>
  <si>
    <t>Über den Traum von der kreativen Maschine</t>
  </si>
  <si>
    <t>A;JB;JBC;JBCC;JBCT;JBCT1;UYQ</t>
  </si>
  <si>
    <t>978-3-518-76866-2</t>
  </si>
  <si>
    <t>978-3-518-12762-9</t>
  </si>
  <si>
    <t>Aufbruch in die Moderne</t>
  </si>
  <si>
    <t>Reform und Massenpolitisierung im Kaiserreich</t>
  </si>
  <si>
    <t>J;3MNQZ-DE-D;JHB;JP;NH;NHTB</t>
  </si>
  <si>
    <t>978-3-518-76924-9</t>
  </si>
  <si>
    <t>978-3-518-58762-1</t>
  </si>
  <si>
    <t>Löwenthal</t>
  </si>
  <si>
    <t>Falsche Propheten</t>
  </si>
  <si>
    <t>Studien zur faschistischen Agitation</t>
  </si>
  <si>
    <t>JPF;JP;JPFN;JPFQ</t>
  </si>
  <si>
    <t>978-3-633-76928-5</t>
  </si>
  <si>
    <t>978-3-633-54309-0</t>
  </si>
  <si>
    <t>Anatomie eines Genozids</t>
  </si>
  <si>
    <t>Vom Leben und Sterben einer Stadt namens Buczacz</t>
  </si>
  <si>
    <t>NHTZ;1DTN;NH</t>
  </si>
  <si>
    <t>978-3-518-76944-7</t>
  </si>
  <si>
    <t>978-3-518-42617-3</t>
  </si>
  <si>
    <t>Bachmann/Eich/Aichinger/Fußl/Berbig</t>
  </si>
  <si>
    <t>»halten wir einander fest und halten wir alles fest!«. Der Briefwechsel Ingeborg Bachmann – Ilse Aichinger und Günter Eich</t>
  </si>
  <si>
    <t>DND;1DFA;3MPQ-IT-V</t>
  </si>
  <si>
    <t>978-3-518-76947-8</t>
  </si>
  <si>
    <t>978-3-518-43002-6</t>
  </si>
  <si>
    <t>Ein antisemitischer Doppelmord</t>
  </si>
  <si>
    <t>Die vergessene Geschichte des Rechtsterrorismus in der Bundesrepublik</t>
  </si>
  <si>
    <t>J;JKVN;JKVF;JPP;JP;JPF;JPH;JBFA1;JPFQ;JPWL;JKV</t>
  </si>
  <si>
    <t>978-3-518-76950-8</t>
  </si>
  <si>
    <t>978-3-518-43004-0</t>
  </si>
  <si>
    <t>Wir Klimawandler</t>
  </si>
  <si>
    <t>Wie der Mensch die Natur der Zukunft erschafft</t>
  </si>
  <si>
    <t>J;1KBB;JBF;JBFF;JBFH;JBFZ;JPFA;JPSL;JPW;JPWG;R;RN;RNA;RNB;RNC;RND;RNF;RNFD;RNFF;RNFY;RNK;RNKH;RNP;RNPG;RNR;RNT;RNU;T;TC;TCB;THV;TQK</t>
  </si>
  <si>
    <t>978-3-518-76953-9</t>
  </si>
  <si>
    <t>978-3-518-43007-1</t>
  </si>
  <si>
    <t>Ovenden</t>
  </si>
  <si>
    <t>Bedrohte Bücher</t>
  </si>
  <si>
    <t>Eine Geschichte der Zerstörung und Bewahrung des Wissens</t>
  </si>
  <si>
    <t>1KBB;AKHM;JB;JPHV;JPHX;JPP;JPSH;JPVC;JPVH;JPVR;JPWG;JPWH;JPWQ;JPWS;JWXK;NHB;NHC;NHDN;NHG;NHH;NHTB;NHTQ;NHTR;NHTT;NHTZ1;NK;T;UBB;UBJ;UR</t>
  </si>
  <si>
    <t>978-3-518-76972-0</t>
  </si>
  <si>
    <t>978-3-518-58768-3</t>
  </si>
  <si>
    <t>Adorno/Ziermann/Theodor W. Adorno Archiv</t>
  </si>
  <si>
    <t>Band 11: Fragen der Dialektik (1963/64)</t>
  </si>
  <si>
    <t>QD;QDHR1;QDTS</t>
  </si>
  <si>
    <t>978-3-518-76974-4</t>
  </si>
  <si>
    <t>978-3-518-58769-0</t>
  </si>
  <si>
    <t>Brandom</t>
  </si>
  <si>
    <t>Im Geiste des Vertrauens</t>
  </si>
  <si>
    <t>Eine Lektüre der »Phänomenologie des Geistes«</t>
  </si>
  <si>
    <t>QD;QDHR1;QDHR9;QDTM</t>
  </si>
  <si>
    <t>978-3-518-76976-8</t>
  </si>
  <si>
    <t>978-3-518-58770-6</t>
  </si>
  <si>
    <t>Cassin</t>
  </si>
  <si>
    <t>Nostalgie</t>
  </si>
  <si>
    <t>Wann sind wir wirklich zuhause?</t>
  </si>
  <si>
    <t>QD;QDHR5;QDTQ;Q</t>
  </si>
  <si>
    <t>978-3-518-76978-2</t>
  </si>
  <si>
    <t>978-3-518-58771-3</t>
  </si>
  <si>
    <t>Huber</t>
  </si>
  <si>
    <t>Das rationale Tier</t>
  </si>
  <si>
    <t>Eine kognitionsbiologische Spurensuche</t>
  </si>
  <si>
    <t>PSVP;PS;PSV</t>
  </si>
  <si>
    <t>978-3-518-76980-5</t>
  </si>
  <si>
    <t>978-3-518-58772-0</t>
  </si>
  <si>
    <t>Kaplan/Illouz</t>
  </si>
  <si>
    <t>Was ist sexuelles Kapital?</t>
  </si>
  <si>
    <t>JHBK;JH;JHBA</t>
  </si>
  <si>
    <t>978-3-518-76983-6</t>
  </si>
  <si>
    <t>978-3-518-58773-7</t>
  </si>
  <si>
    <t>Luhmann/Schmidt/Gesigora</t>
  </si>
  <si>
    <t>Die Grenzen der Verwaltung</t>
  </si>
  <si>
    <t>JHBA;JH;JHB</t>
  </si>
  <si>
    <t>978-3-518-76985-0</t>
  </si>
  <si>
    <t>978-3-518-58775-1</t>
  </si>
  <si>
    <t>Reckwitz/Rosa</t>
  </si>
  <si>
    <t>Spätmoderne in der Krise</t>
  </si>
  <si>
    <t>Was leistet die Gesellschaftstheorie?</t>
  </si>
  <si>
    <t>978-3-518-77009-2</t>
  </si>
  <si>
    <t>978-3-518-29954-8</t>
  </si>
  <si>
    <t>Korte/Scobel/Yildiz</t>
  </si>
  <si>
    <t>Heuristiken des politischen Entscheidens</t>
  </si>
  <si>
    <t>JMJ;JPA;K</t>
  </si>
  <si>
    <t>978-3-518-77012-2</t>
  </si>
  <si>
    <t>978-3-518-29953-1</t>
  </si>
  <si>
    <t>Die Natur des Menschen</t>
  </si>
  <si>
    <t>Eine dialektische Anthropologie</t>
  </si>
  <si>
    <t>QD;JHM;QDTS</t>
  </si>
  <si>
    <t>978-3-518-77013-9</t>
  </si>
  <si>
    <t>978-3-518-29955-5</t>
  </si>
  <si>
    <t>King/Gerisch/Rosa</t>
  </si>
  <si>
    <t>Lost in Perfection</t>
  </si>
  <si>
    <t>Zur Optimierung von Gesellschaft und Psyche</t>
  </si>
  <si>
    <t>JHB;JHBK;JHBL;JM</t>
  </si>
  <si>
    <t>978-3-518-77015-3</t>
  </si>
  <si>
    <t>978-3-518-29956-2</t>
  </si>
  <si>
    <t>Bogdandy</t>
  </si>
  <si>
    <t>Strukturwandel des öffentlichen Rechts</t>
  </si>
  <si>
    <t>Entstehung und Demokratisierung der europäischen Gesellschaft</t>
  </si>
  <si>
    <t>LB;LBB;L;1QFE</t>
  </si>
  <si>
    <t>978-3-518-77016-0</t>
  </si>
  <si>
    <t>978-3-518-29957-9</t>
  </si>
  <si>
    <t>Grimm</t>
  </si>
  <si>
    <t>Verfassungsgerichtsbarkeit</t>
  </si>
  <si>
    <t>LND;L;LAB;LAF</t>
  </si>
  <si>
    <t>978-3-518-77017-7</t>
  </si>
  <si>
    <t>978-3-518-29958-6</t>
  </si>
  <si>
    <t>Voßkuhle</t>
  </si>
  <si>
    <t>Europa, Demokratie, Verfassungsgerichte</t>
  </si>
  <si>
    <t>L;LB;LND;JPHV;1QFE</t>
  </si>
  <si>
    <t>978-3-518-77019-1</t>
  </si>
  <si>
    <t>978-3-518-29959-3</t>
  </si>
  <si>
    <t>Bewusstsein erklären</t>
  </si>
  <si>
    <t>JMS;JM;JMR</t>
  </si>
  <si>
    <t>978-3-518-77023-8</t>
  </si>
  <si>
    <t>978-3-518-29960-9</t>
  </si>
  <si>
    <t>Stögner/Colligs</t>
  </si>
  <si>
    <t>Kritische Theorie und Feminismus</t>
  </si>
  <si>
    <t>JBSF11;JBSF;JBS</t>
  </si>
  <si>
    <t>978-3-518-77024-5</t>
  </si>
  <si>
    <t>978-3-518-29961-6</t>
  </si>
  <si>
    <t>Fuhrmann/Mahnkopf</t>
  </si>
  <si>
    <t>Perspektiven der Musikphilosophie</t>
  </si>
  <si>
    <t>QDTN;AVA;QD</t>
  </si>
  <si>
    <t>978-3-518-77026-9</t>
  </si>
  <si>
    <t>978-3-518-29962-3</t>
  </si>
  <si>
    <t>Forst</t>
  </si>
  <si>
    <t>Die noumenale Republik</t>
  </si>
  <si>
    <t>Kritischer Konstruktivismus nach Kant</t>
  </si>
  <si>
    <t>978-3-518-77028-3</t>
  </si>
  <si>
    <t>978-3-518-29963-0</t>
  </si>
  <si>
    <t>Amlinger</t>
  </si>
  <si>
    <t>Schreiben</t>
  </si>
  <si>
    <t>Eine Soziologie literarischer Arbeit</t>
  </si>
  <si>
    <t>JHB;C;JHBL</t>
  </si>
  <si>
    <t>978-3-518-77033-7</t>
  </si>
  <si>
    <t>978-3-518-29964-7</t>
  </si>
  <si>
    <t>Loick/Thompson</t>
  </si>
  <si>
    <t>Abolitionismus</t>
  </si>
  <si>
    <t>JHB;J;JPV;JKV</t>
  </si>
  <si>
    <t>978-3-518-77035-1</t>
  </si>
  <si>
    <t>978-3-518-03601-3</t>
  </si>
  <si>
    <t>Mayer-Ahuja/Nachtwey</t>
  </si>
  <si>
    <t>Verkannte Leistungsträger:innen</t>
  </si>
  <si>
    <t>Berichte aus der Klassengesellschaft</t>
  </si>
  <si>
    <t>J;JB;JBS;JBSA;JHB;JHBL;JK;JKS;JKSB;JKSG;JKSL;JKSN;JKSW;JKSW1;JKSW2;JKSW3;JP;JPP;JPQ;JPR;JPT;JPW;JPWG;KN;KNG;KNS;KNSB;KNV;KNX</t>
  </si>
  <si>
    <t>978-3-518-77037-5</t>
  </si>
  <si>
    <t>978-3-518-03602-0</t>
  </si>
  <si>
    <t>Das Verbindende</t>
  </si>
  <si>
    <t>Ein Essay über Religion</t>
  </si>
  <si>
    <t>Q;D;J;QR;QRA;QRAB;QRM</t>
  </si>
  <si>
    <t>978-3-518-77039-9</t>
  </si>
  <si>
    <t>978-3-518-12770-4</t>
  </si>
  <si>
    <t>Benanav</t>
  </si>
  <si>
    <t>Automatisierung und die Zukunft der Arbeit</t>
  </si>
  <si>
    <t>J;JBF;JBFZ;JHB;JHBL;K;KCF;KCP;KCS</t>
  </si>
  <si>
    <t>978-3-518-77043-6</t>
  </si>
  <si>
    <t>978-3-518-12771-1</t>
  </si>
  <si>
    <t>Wo bin ich?</t>
  </si>
  <si>
    <t>Lektionen aus dem Lockdown</t>
  </si>
  <si>
    <t>J;JB;JP;R;RN;RNA;RNK;RNT;RNU;RNPG</t>
  </si>
  <si>
    <t>978-3-518-77045-0</t>
  </si>
  <si>
    <t>978-3-518-12772-8</t>
  </si>
  <si>
    <t>Klinau</t>
  </si>
  <si>
    <t>Acht Tage Revolution</t>
  </si>
  <si>
    <t>Ein dokumentarisches Journal aus Minsk</t>
  </si>
  <si>
    <t>J;JP;JPV;JPVC;JPVH;JPVR;JPW;JPWG;JPWQ;JPZ</t>
  </si>
  <si>
    <t>978-3-518-77047-4</t>
  </si>
  <si>
    <t>978-3-518-12774-2</t>
  </si>
  <si>
    <t>Gemeinschaft der Ungewählten</t>
  </si>
  <si>
    <t>Umrisse eines politischen Ethos der Kohabitation</t>
  </si>
  <si>
    <t>J;JBF;JBFA;JBFB;JBS;JBSA;JBSF;JBSJ;JBSL;JBSL1;JHB;JN;JNA;JNAM;JP;JPH;JPHV;JPVC;JPVH;JPW;QD;QDTS</t>
  </si>
  <si>
    <t>978-3-518-77049-8</t>
  </si>
  <si>
    <t>978-3-518-12782-7</t>
  </si>
  <si>
    <t>Strobl</t>
  </si>
  <si>
    <t>Radikalisierter Konservatismus</t>
  </si>
  <si>
    <t>Eine Analyse</t>
  </si>
  <si>
    <t>J;JB;JBF;JBFA;JBFB;JBFG;JBFH;JBGX;JP;JPA;JPF;JPFM;JPFN;JPH;JPL;JPV;JPVC;JPVH</t>
  </si>
  <si>
    <t>978-3-518-77188-4</t>
  </si>
  <si>
    <t>978-3-518-12175-7</t>
  </si>
  <si>
    <t>Parr/Thiele</t>
  </si>
  <si>
    <t>Gottschalk, Kerner &amp; Co</t>
  </si>
  <si>
    <t>Funktionen der Telefigur »Spielleiter« zwischen Exzeptionalität und Normalität</t>
  </si>
  <si>
    <t>JBCT;AT</t>
  </si>
  <si>
    <t>978-3-518-77189-1</t>
  </si>
  <si>
    <t>978-3-518-12257-0</t>
  </si>
  <si>
    <t>Neumann-Braun/Mai/Schmidt</t>
  </si>
  <si>
    <t>Popvisionen</t>
  </si>
  <si>
    <t>Links in die Zukunft</t>
  </si>
  <si>
    <t>JBCC1;AVLP;JBCT1;JBSW</t>
  </si>
  <si>
    <t>978-3-518-77190-7</t>
  </si>
  <si>
    <t>978-3-518-29280-8</t>
  </si>
  <si>
    <t>Rieger</t>
  </si>
  <si>
    <t>Kybernetische Anthropologie</t>
  </si>
  <si>
    <t>Eine Geschichte der Virtualität</t>
  </si>
  <si>
    <t>GPFC</t>
  </si>
  <si>
    <t>978-3-518-77191-4</t>
  </si>
  <si>
    <t>978-3-518-29120-7</t>
  </si>
  <si>
    <t>Die Individualität der Medien</t>
  </si>
  <si>
    <t>Eine Geschichte der Wissenschaften vom Menschen</t>
  </si>
  <si>
    <t>JBCC;GTB</t>
  </si>
  <si>
    <t>978-3-518-77192-1</t>
  </si>
  <si>
    <t>978-3-518-29449-9</t>
  </si>
  <si>
    <t>Schall und Rauch</t>
  </si>
  <si>
    <t>Eine Mediengeschichte der Kurve</t>
  </si>
  <si>
    <t>JBCC;JBCT</t>
  </si>
  <si>
    <t>978-3-518-77193-8</t>
  </si>
  <si>
    <t>978-3-518-28672-2</t>
  </si>
  <si>
    <t>Schachtner</t>
  </si>
  <si>
    <t>Geistmaschine</t>
  </si>
  <si>
    <t>Faszination und Provokation am Computer</t>
  </si>
  <si>
    <t>UYZ;UB</t>
  </si>
  <si>
    <t>978-3-518-77194-5</t>
  </si>
  <si>
    <t>978-3-518-12282-2</t>
  </si>
  <si>
    <t>Schumacher</t>
  </si>
  <si>
    <t>Gerade Eben Jetzt</t>
  </si>
  <si>
    <t>Schreibweisen der Gegenwart</t>
  </si>
  <si>
    <t>DSA;CBV;DSB</t>
  </si>
  <si>
    <t>978-3-518-77195-2</t>
  </si>
  <si>
    <t>978-3-518-29138-2</t>
  </si>
  <si>
    <t>Geimer</t>
  </si>
  <si>
    <t>Ordnungen der Sichtbarkeit</t>
  </si>
  <si>
    <t>Fotografie in Wissenschaft, Technologie und Kunst</t>
  </si>
  <si>
    <t>AJ;AB;ABA;QDTN</t>
  </si>
  <si>
    <t>978-3-518-77196-9</t>
  </si>
  <si>
    <t>978-3-518-12247-1</t>
  </si>
  <si>
    <t>Simanowski</t>
  </si>
  <si>
    <t>Interfictions</t>
  </si>
  <si>
    <t>Vom Schreiben im Netz</t>
  </si>
  <si>
    <t>JBCT1;DSA;DSB;JBCT;QDTN</t>
  </si>
  <si>
    <t>978-3-518-77197-6</t>
  </si>
  <si>
    <t>978-3-518-12197-9</t>
  </si>
  <si>
    <t>Bonz</t>
  </si>
  <si>
    <t>Sound Signatures</t>
  </si>
  <si>
    <t>Pop-Splitter</t>
  </si>
  <si>
    <t>JBCC1;3MP;3MR;AVA;AVLP</t>
  </si>
  <si>
    <t>978-3-518-77198-3</t>
  </si>
  <si>
    <t>978-3-518-29572-4</t>
  </si>
  <si>
    <t>Spielmann</t>
  </si>
  <si>
    <t>Hybridkultur</t>
  </si>
  <si>
    <t>JBCC;JHB</t>
  </si>
  <si>
    <t>978-3-518-77199-0</t>
  </si>
  <si>
    <t>978-3-518-28907-5</t>
  </si>
  <si>
    <t>Technik und Subjektivität</t>
  </si>
  <si>
    <t>Das Wechselverhältnis zwischen Mensch und Computer aus interdisziplinärer Sicht</t>
  </si>
  <si>
    <t>QDT;GT;TB;UYZ</t>
  </si>
  <si>
    <t>978-3-518-77200-3</t>
  </si>
  <si>
    <t>978-3-518-12091-0</t>
  </si>
  <si>
    <t>Münker/Roesler</t>
  </si>
  <si>
    <t>TeleVisionen</t>
  </si>
  <si>
    <t>JBCT;JBCT1</t>
  </si>
  <si>
    <t>978-3-518-77201-0</t>
  </si>
  <si>
    <t>978-3-518-29152-8</t>
  </si>
  <si>
    <t>Tholen</t>
  </si>
  <si>
    <t>Die Zäsur der Medien</t>
  </si>
  <si>
    <t>Kulturphilosophische Konturen</t>
  </si>
  <si>
    <t>JBCT;QDT</t>
  </si>
  <si>
    <t>978-3-518-77202-7</t>
  </si>
  <si>
    <t>978-3-518-29155-9</t>
  </si>
  <si>
    <t>Weizenbaum/Wendt/Klug</t>
  </si>
  <si>
    <t>Computermacht und Gesellschaft</t>
  </si>
  <si>
    <t>Freie Reden</t>
  </si>
  <si>
    <t>JBCT</t>
  </si>
  <si>
    <t>978-3-518-77203-4</t>
  </si>
  <si>
    <t>978-3-518-27874-1</t>
  </si>
  <si>
    <t>Weizenbaum</t>
  </si>
  <si>
    <t>Die Macht der Computer und die Ohnmacht der Vernunft</t>
  </si>
  <si>
    <t>GT;UYQ</t>
  </si>
  <si>
    <t>978-3-518-77214-0</t>
  </si>
  <si>
    <t>978-3-518-42605-0</t>
  </si>
  <si>
    <t>Bachmann/Reitani</t>
  </si>
  <si>
    <t>Anrufung des Großen Bären | Ein Meilenstein der deutschsprachigen Lyrik nach 1945 | Erstmals mit ausführlichem Kommentar</t>
  </si>
  <si>
    <t>DSC;DCF;DC;3MPQ</t>
  </si>
  <si>
    <t>978-3-518-77224-9</t>
  </si>
  <si>
    <t>978-3-518-43051-4</t>
  </si>
  <si>
    <t>Clifford</t>
  </si>
  <si>
    <t>»Ich gehörte nirgendwohin.«</t>
  </si>
  <si>
    <t>Kinderleben nach dem Holocaust</t>
  </si>
  <si>
    <t>NHTZ1;JBSP2;JBSP1;JBFC;JMS;JMC;JMF;LNM;LNMK;JBFG1;JBFG;NHTZ;NH;MBX;JNB;JKSB1;JBFN;JW;JWXK;JBFH;JNAM;NHTD;JKSW;JN;JNA;JMP;JMAF;JM;JMQ;JMA;JBFA1;JKSN;JK;JBFF;JBSR;JBFB;JMH;JHBK;JBFD;JKSF;JML;JNG;JKSR;JMHC;JKSM;1D;1FBH;1KB;1FBP;1KL;1MB;3MPB;3MRB;3MPQ</t>
  </si>
  <si>
    <t>978-3-518-77228-7</t>
  </si>
  <si>
    <t>978-3-518-43054-5</t>
  </si>
  <si>
    <t>Herrn</t>
  </si>
  <si>
    <t>Der Liebe und dem Leid</t>
  </si>
  <si>
    <t>Das Institut für Sexualwissenschaft 1919-1933</t>
  </si>
  <si>
    <t>MBX;JBSF1;JBSF;JBSF2;JBSF3;JBFN;JBSJ;MB;MBS;JBFW;JMU;JBFA;JBFX;JBSA;JBSD</t>
  </si>
  <si>
    <t>978-3-518-77238-6</t>
  </si>
  <si>
    <t>978-3-518-43068-2</t>
  </si>
  <si>
    <t>Wer noch kein Grau gedacht hat</t>
  </si>
  <si>
    <t>Eine Farbenlehre</t>
  </si>
  <si>
    <t>QD;AJ;JB;AB;AG;ABA;AFC</t>
  </si>
  <si>
    <t>978-3-518-77244-7</t>
  </si>
  <si>
    <t>978-3-518-43034-7</t>
  </si>
  <si>
    <t>Ypi</t>
  </si>
  <si>
    <t>Frei</t>
  </si>
  <si>
    <t>Erwachsenwerden am Ende der Geschichte</t>
  </si>
  <si>
    <t>DNC;NHD;NHB;NHTW;JBFH;NHTR;NHTV;JBFL;1DXA;1KBB;1QFE</t>
  </si>
  <si>
    <t>978-3-518-77246-1</t>
  </si>
  <si>
    <t>978-3-518-58777-5</t>
  </si>
  <si>
    <t>Blumenberg/Jonas/Bajohr</t>
  </si>
  <si>
    <t>Briefwechsel 1954-1978 und weitere Materialien</t>
  </si>
  <si>
    <t>DND;QD</t>
  </si>
  <si>
    <t>978-3-518-77248-5</t>
  </si>
  <si>
    <t>978-3-518-58778-2</t>
  </si>
  <si>
    <t>Das narrative Gehirn</t>
  </si>
  <si>
    <t>Was unsere Neuronen erzählen | Platz 1 der Sachbuchbestenliste der WELT | Wissenschaftsbuch des Jahres 2023 »Medizin und Biologie«</t>
  </si>
  <si>
    <t>JBCC</t>
  </si>
  <si>
    <t>978-3-518-77253-9</t>
  </si>
  <si>
    <t>978-3-518-58779-9</t>
  </si>
  <si>
    <t>Chakrabarty</t>
  </si>
  <si>
    <t>Das Klima der Geschichte im planetarischen Zeitalter</t>
  </si>
  <si>
    <t>NHB;NHTR;RNPG</t>
  </si>
  <si>
    <t>978-3-518-77255-3</t>
  </si>
  <si>
    <t>978-3-518-58780-5</t>
  </si>
  <si>
    <t>Die seltsamsten Menschen der Welt</t>
  </si>
  <si>
    <t>Wie der Westen reichlich sonderbar und besonders reich wurde</t>
  </si>
  <si>
    <t>NHB;JHM</t>
  </si>
  <si>
    <t>978-3-518-77257-7</t>
  </si>
  <si>
    <t>978-3-518-58781-2</t>
  </si>
  <si>
    <t>Rebentisch</t>
  </si>
  <si>
    <t>Der Streit um Pluralität</t>
  </si>
  <si>
    <t>Auseinandersetzungen mit Hannah Arendt</t>
  </si>
  <si>
    <t>978-3-518-77259-1</t>
  </si>
  <si>
    <t>978-3-518-58786-7</t>
  </si>
  <si>
    <t>Renn</t>
  </si>
  <si>
    <t>Die Evolution des Wissens</t>
  </si>
  <si>
    <t>Eine Neubestimmung der Wissenschaft für das Anthropozän | Sachbuchbestenliste der WELT</t>
  </si>
  <si>
    <t>R;PD;QDT</t>
  </si>
  <si>
    <t>978-3-518-77274-4</t>
  </si>
  <si>
    <t>978-3-518-29971-5</t>
  </si>
  <si>
    <t>Ein mögliches Selbstverständnis</t>
  </si>
  <si>
    <t>Lebensthemen</t>
  </si>
  <si>
    <t>978-3-518-77276-8</t>
  </si>
  <si>
    <t>978-3-518-29980-7</t>
  </si>
  <si>
    <t>Expressive Vernunft</t>
  </si>
  <si>
    <t>Begründung, Repräsentation und diskursive Festlegung</t>
  </si>
  <si>
    <t>QDTK;CFA</t>
  </si>
  <si>
    <t>978-3-518-77279-9</t>
  </si>
  <si>
    <t>978-3-518-29978-4</t>
  </si>
  <si>
    <t>Kallhoff</t>
  </si>
  <si>
    <t>Der Mensch – das moralische Tier</t>
  </si>
  <si>
    <t>978-3-518-77283-6</t>
  </si>
  <si>
    <t>978-3-518-29975-3</t>
  </si>
  <si>
    <t>Knöbl</t>
  </si>
  <si>
    <t>Die Soziologie vor der Geschichte</t>
  </si>
  <si>
    <t>Zur Kritik der Sozialtheorie</t>
  </si>
  <si>
    <t>978-3-518-77285-0</t>
  </si>
  <si>
    <t>978-3-518-29979-1</t>
  </si>
  <si>
    <t>Martus/Spoerhase</t>
  </si>
  <si>
    <t>Geistesarbeit</t>
  </si>
  <si>
    <t>Eine Praxeologie der Geisteswissenschaften</t>
  </si>
  <si>
    <t>D;JB;GT</t>
  </si>
  <si>
    <t>978-3-518-77287-4</t>
  </si>
  <si>
    <t>978-3-518-29970-8</t>
  </si>
  <si>
    <t>Pollmann</t>
  </si>
  <si>
    <t>Menschenrechte und Menschenwürde</t>
  </si>
  <si>
    <t>Zur philosophischen Bedeutung eines revolutionären Projekts</t>
  </si>
  <si>
    <t>978-3-518-74387-4</t>
  </si>
  <si>
    <t>978-3-518-12609-7</t>
  </si>
  <si>
    <t>Blödmaschinen</t>
  </si>
  <si>
    <t>Die Fabrikation der Stupidität</t>
  </si>
  <si>
    <t>JBF;JBCT1;JBCT2</t>
  </si>
  <si>
    <t>978-3-518-77007-8</t>
  </si>
  <si>
    <t>978-3-518-02977-0</t>
  </si>
  <si>
    <t>Mason</t>
  </si>
  <si>
    <t>Faschismus</t>
  </si>
  <si>
    <t>Und wie man ihn stoppt</t>
  </si>
  <si>
    <t>JPFQ;NHT;JB;JBF</t>
  </si>
  <si>
    <t>978-3-518-77115-0</t>
  </si>
  <si>
    <t>978-3-518-07440-4</t>
  </si>
  <si>
    <t>Das italienische Desaster</t>
  </si>
  <si>
    <t>JP;1DST;3MR;JPH;JPP;JPZ;KCA;KCY</t>
  </si>
  <si>
    <t>978-3-518-77116-7</t>
  </si>
  <si>
    <t>978-3-518-10950-2</t>
  </si>
  <si>
    <t>Die Entstehung des absolutistischen Staates</t>
  </si>
  <si>
    <t>JP;3M;JPHC;KCZ</t>
  </si>
  <si>
    <t>978-3-518-77117-4</t>
  </si>
  <si>
    <t>978-3-518-10922-9</t>
  </si>
  <si>
    <t>Von der Antike zum Feudalismus</t>
  </si>
  <si>
    <t>Spuren der Übergangsgesellschaften</t>
  </si>
  <si>
    <t>NHTB;3KH;JHMC;NHAH</t>
  </si>
  <si>
    <t>978-3-518-77118-1</t>
  </si>
  <si>
    <t>978-3-518-29053-8</t>
  </si>
  <si>
    <t>Die Form des Unternehmens</t>
  </si>
  <si>
    <t>KJU;JHBL;JMJ;KJB</t>
  </si>
  <si>
    <t>978-3-518-77119-8</t>
  </si>
  <si>
    <t>978-3-518-29419-2</t>
  </si>
  <si>
    <t>Bude/Willisch</t>
  </si>
  <si>
    <t>Exklusion</t>
  </si>
  <si>
    <t>Die Debatte über die »Überflüssigen«</t>
  </si>
  <si>
    <t>978-3-518-77120-4</t>
  </si>
  <si>
    <t>978-3-518-10166-7</t>
  </si>
  <si>
    <t>Dobb</t>
  </si>
  <si>
    <t>Organisierter Kapitalismus</t>
  </si>
  <si>
    <t>Fünf Beiträge zur politischen Ökonomie. Aus dem Englischen übersetzt von Gert Schäfer</t>
  </si>
  <si>
    <t>KCP;GT;JHBL;JPR;KCS</t>
  </si>
  <si>
    <t>978-3-518-77122-8</t>
  </si>
  <si>
    <t>978-3-518-07252-3</t>
  </si>
  <si>
    <t>Rückkehr nach Reims</t>
  </si>
  <si>
    <t>JB;1DDF;DN;DNC;JBFA;JBFC;JBFW;JBSA;JBSF;JBSJ;QDTS</t>
  </si>
  <si>
    <t>978-3-518-77123-5</t>
  </si>
  <si>
    <t>978-3-518-11131-4</t>
  </si>
  <si>
    <t>Esser</t>
  </si>
  <si>
    <t>Gewerkschaften in der Krise</t>
  </si>
  <si>
    <t>Die Anpassung der deutschen Gewerkschaften an neue Weltmarktbedingungen</t>
  </si>
  <si>
    <t>KNX;KCX</t>
  </si>
  <si>
    <t>978-3-518-77124-2</t>
  </si>
  <si>
    <t>978-3-518-11176-5</t>
  </si>
  <si>
    <t>Väth/Esser/Fach</t>
  </si>
  <si>
    <t>Krisenregulierung</t>
  </si>
  <si>
    <t>Zur politischen Durchsetzung ökonomischer Zwänge</t>
  </si>
  <si>
    <t>JP;1DFG;3MP;JPR;KC;KCP;KCX</t>
  </si>
  <si>
    <t>978-3-518-77125-9</t>
  </si>
  <si>
    <t>978-3-518-10706-5</t>
  </si>
  <si>
    <t>Abhängige Akkumulation und Unterentwicklung</t>
  </si>
  <si>
    <t>Aus dem Englischen übersetzt von Renate Schumacher</t>
  </si>
  <si>
    <t>KCZ;KCA;KCM;KCP</t>
  </si>
  <si>
    <t>978-3-518-77126-6</t>
  </si>
  <si>
    <t>978-3-518-29545-8</t>
  </si>
  <si>
    <t>Groh</t>
  </si>
  <si>
    <t>Göttliche Weltökonomie</t>
  </si>
  <si>
    <t>Perspektiven der wissenschaftlichen Revolution vom 15. bis zum 17. Jahrhundert</t>
  </si>
  <si>
    <t>QRM;3KLY;3MD;3MG;GT;NH;QD;QRAM3</t>
  </si>
  <si>
    <t>978-3-518-77127-3</t>
  </si>
  <si>
    <t>978-3-518-11000-3</t>
  </si>
  <si>
    <t>Stichworte zur »Geistigen Situation der Zeit«</t>
  </si>
  <si>
    <t>1. Band: Nation und Republik. 2. Band: Politik und Kultur</t>
  </si>
  <si>
    <t>QDTS;3MP;JPA;JPHC;QDHR</t>
  </si>
  <si>
    <t>978-3-518-77128-0</t>
  </si>
  <si>
    <t>978-3-518-29279-2</t>
  </si>
  <si>
    <t>Hellmann</t>
  </si>
  <si>
    <t>Soziologie der Marke</t>
  </si>
  <si>
    <t>JBCC2;JHB</t>
  </si>
  <si>
    <t>978-3-518-77129-7</t>
  </si>
  <si>
    <t>978-3-518-12321-8</t>
  </si>
  <si>
    <t>Kaufmann</t>
  </si>
  <si>
    <t>Sozialpolitisches Denken</t>
  </si>
  <si>
    <t>Die deutsche Tradition</t>
  </si>
  <si>
    <t>JPR;1DFG;3MN;3MP;JP;NHD;NHTB</t>
  </si>
  <si>
    <t>978-3-518-77132-7</t>
  </si>
  <si>
    <t>978-3-518-12053-8</t>
  </si>
  <si>
    <t>Herausforderungen des Sozialstaates</t>
  </si>
  <si>
    <t>JPR;1DFG;3MP;JPH;KCP;NHTB</t>
  </si>
  <si>
    <t>978-3-518-77133-4</t>
  </si>
  <si>
    <t>978-3-518-10998-4</t>
  </si>
  <si>
    <t>Heinsohn</t>
  </si>
  <si>
    <t>Das Kibbutz-Modell</t>
  </si>
  <si>
    <t>Bestandsaufnahme einer alternativen Wirtschafts- und Lebensform nach sieben Jahrzehnten Herausgegeben und mit einer Einleitung versehen von Gunnar Heinsohn</t>
  </si>
  <si>
    <t>JBS;JBF;JHBA;JP;JPVC;KCS</t>
  </si>
  <si>
    <t>978-3-518-77134-1</t>
  </si>
  <si>
    <t>978-3-518-12021-7</t>
  </si>
  <si>
    <t>Piersson/Leibfried</t>
  </si>
  <si>
    <t>Standort Europa</t>
  </si>
  <si>
    <t>Sozialpolitik zwischen Nationalstaat und Euopäischer Integration</t>
  </si>
  <si>
    <t>JPS;1QFE;JPR</t>
  </si>
  <si>
    <t>978-3-518-77135-8</t>
  </si>
  <si>
    <t>978-3-518-28227-4</t>
  </si>
  <si>
    <t>Schefold</t>
  </si>
  <si>
    <t>Ökonomische Klassik im Umbruch</t>
  </si>
  <si>
    <t>Theoretische Aufsätze von David Ricardo, Alfred Marshall, Vladimir K. Dmitriev und Piero Sraffa</t>
  </si>
  <si>
    <t>KCA;KC</t>
  </si>
  <si>
    <t>978-3-518-77136-5</t>
  </si>
  <si>
    <t>978-3-518-12093-4</t>
  </si>
  <si>
    <t>Loch/Heitmeyer</t>
  </si>
  <si>
    <t>Schattenseiten der Globalisierung</t>
  </si>
  <si>
    <t>Rechtsradikalismus, Rechtspopulismus und separatistischer Regionalismus in westlichen Demokratien</t>
  </si>
  <si>
    <t>GTQ;GT;J;JH;JP;JPS;KC;KCL;KCLT;KCP;KCS;KCSA</t>
  </si>
  <si>
    <t>978-3-518-77137-2</t>
  </si>
  <si>
    <t>978-3-518-28235-9</t>
  </si>
  <si>
    <t>Scherf</t>
  </si>
  <si>
    <t>Marx und Keynes</t>
  </si>
  <si>
    <t>KCA</t>
  </si>
  <si>
    <t>978-3-518-77138-9</t>
  </si>
  <si>
    <t>978-3-518-27622-8</t>
  </si>
  <si>
    <t>Vogt</t>
  </si>
  <si>
    <t>Seminar: Politische Ökonomie</t>
  </si>
  <si>
    <t>Zur Kritik der herrschenden Nationalökonomie</t>
  </si>
  <si>
    <t>KCP;JPFC;JPR;KCS</t>
  </si>
  <si>
    <t>978-3-518-77139-6</t>
  </si>
  <si>
    <t>978-3-518-10856-7</t>
  </si>
  <si>
    <t>Weltwirtschaftsordnung und Entwicklungspolitik</t>
  </si>
  <si>
    <t>Plädoyer für Dissoziation</t>
  </si>
  <si>
    <t>GTP;JPR;JPS;KCP</t>
  </si>
  <si>
    <t>978-3-518-77140-2</t>
  </si>
  <si>
    <t>978-3-518-29410-9</t>
  </si>
  <si>
    <t>Spektakuläre Spekulation</t>
  </si>
  <si>
    <t>Das Populäre der Ökonomie</t>
  </si>
  <si>
    <t>KCL;KFF;KFFX</t>
  </si>
  <si>
    <t>978-3-518-77141-9</t>
  </si>
  <si>
    <t>978-3-518-29582-3</t>
  </si>
  <si>
    <t>Townsend/Lepenies</t>
  </si>
  <si>
    <t>Über die Armengesetze</t>
  </si>
  <si>
    <t>Streitschrift eines Menschenfreundes</t>
  </si>
  <si>
    <t>JBF;JPA;JPR;QDTS</t>
  </si>
  <si>
    <t>978-3-518-77142-6</t>
  </si>
  <si>
    <t>978-3-518-29283-9</t>
  </si>
  <si>
    <t>Winkler</t>
  </si>
  <si>
    <t>Diskursökonomie</t>
  </si>
  <si>
    <t>Versuch über die innere Ökonomie der Medien</t>
  </si>
  <si>
    <t>JBCT;KNT</t>
  </si>
  <si>
    <t>978-3-518-77162-4</t>
  </si>
  <si>
    <t>978-3-518-29179-5</t>
  </si>
  <si>
    <t>Andriopoulos/Dotzler</t>
  </si>
  <si>
    <t>1929</t>
  </si>
  <si>
    <t>Beiträge zur Archäologie der Medien</t>
  </si>
  <si>
    <t>NHTB</t>
  </si>
  <si>
    <t>978-3-518-77163-1</t>
  </si>
  <si>
    <t>978-3-518-29201-3</t>
  </si>
  <si>
    <t>Medienästhetische Schriften</t>
  </si>
  <si>
    <t>JBCT;DNL</t>
  </si>
  <si>
    <t>978-3-518-77164-8</t>
  </si>
  <si>
    <t>978-3-518-29537-3</t>
  </si>
  <si>
    <t>Probst/Klenner</t>
  </si>
  <si>
    <t>Ideengeschichte der Bildwissenschaft</t>
  </si>
  <si>
    <t>Siebzehn Porträts</t>
  </si>
  <si>
    <t>JBCC9;3MP;ABA;AFC;AGA;AGHF</t>
  </si>
  <si>
    <t>978-3-518-77165-5</t>
  </si>
  <si>
    <t>978-3-518-29351-5</t>
  </si>
  <si>
    <t>Sachs-Hombach</t>
  </si>
  <si>
    <t>Bildwissenschaft</t>
  </si>
  <si>
    <t>Disziplinen, Themen, Methoden</t>
  </si>
  <si>
    <t>ABA;AB;AGA;AGZ</t>
  </si>
  <si>
    <t>978-3-518-77166-2</t>
  </si>
  <si>
    <t>978-3-518-12203-7</t>
  </si>
  <si>
    <t>Dörner</t>
  </si>
  <si>
    <t>Politainment</t>
  </si>
  <si>
    <t>Politik in der medialen Erlebnisgesellschaft</t>
  </si>
  <si>
    <t>GTC;JPWC</t>
  </si>
  <si>
    <t>978-3-518-77167-9</t>
  </si>
  <si>
    <t>978-3-518-29388-1</t>
  </si>
  <si>
    <t>Giesecke</t>
  </si>
  <si>
    <t>Die Entdeckung der kommunikativen Welt</t>
  </si>
  <si>
    <t>Studien zur kulturvergleichenden Mediengeschichte</t>
  </si>
  <si>
    <t>978-3-518-77168-6</t>
  </si>
  <si>
    <t>978-3-518-28705-7</t>
  </si>
  <si>
    <t>Giesecke/Rappe-Giesecke</t>
  </si>
  <si>
    <t>Supervision als Medium kommunikativer Sozialforschung</t>
  </si>
  <si>
    <t>Die Integration von Selbsterfahrung und distanzierter Betrachtung in Beratung und Wissenschaft</t>
  </si>
  <si>
    <t>GTC;JHBC</t>
  </si>
  <si>
    <t>978-3-518-77169-3</t>
  </si>
  <si>
    <t>978-3-518-28784-2</t>
  </si>
  <si>
    <t>Großklaus</t>
  </si>
  <si>
    <t>Medien-Zeit, Medien-Raum</t>
  </si>
  <si>
    <t>Zum Wandel der raumzeitlichen Wahrnehmung in der Moderne</t>
  </si>
  <si>
    <t>JBCT;3MN;3MP</t>
  </si>
  <si>
    <t>978-3-518-77172-3</t>
  </si>
  <si>
    <t>978-3-518-12363-8</t>
  </si>
  <si>
    <t>Hörisch</t>
  </si>
  <si>
    <t>Gott, Geld und Medien</t>
  </si>
  <si>
    <t>Studien zu den Medien, die die Welt im Innersten zusammenhalten</t>
  </si>
  <si>
    <t>978-3-518-77173-0</t>
  </si>
  <si>
    <t>978-3-518-29390-4</t>
  </si>
  <si>
    <t>Keppler</t>
  </si>
  <si>
    <t>Mediale Gegenwart</t>
  </si>
  <si>
    <t>Eine Theorie des Fernsehens am Beispiel der Darstellung von Gewalt</t>
  </si>
  <si>
    <t>JBCT2;ATJ</t>
  </si>
  <si>
    <t>978-3-518-77174-7</t>
  </si>
  <si>
    <t>978-3-518-28732-3</t>
  </si>
  <si>
    <t>Tischgespräche</t>
  </si>
  <si>
    <t>Über Formen kommunikativer Vergemeinschaftung am Beispiel der Konversation in Familien</t>
  </si>
  <si>
    <t>JHBK;GTC</t>
  </si>
  <si>
    <t>978-3-518-77175-4</t>
  </si>
  <si>
    <t>978-3-518-28940-2</t>
  </si>
  <si>
    <t>Schmidt/Rusch</t>
  </si>
  <si>
    <t>DELFIN</t>
  </si>
  <si>
    <t>1997: Konstruktivismus in der Medien- und Kommunikationswissenschaft</t>
  </si>
  <si>
    <t>JBCT;GTC;QDT</t>
  </si>
  <si>
    <t>978-3-518-77176-1</t>
  </si>
  <si>
    <t>978-3-518-28079-9</t>
  </si>
  <si>
    <t>Kracauer</t>
  </si>
  <si>
    <t>Von Caligari zu Hitler</t>
  </si>
  <si>
    <t>Eine psychologische Geschichte des deutschen Films</t>
  </si>
  <si>
    <t>ATFA;JBC</t>
  </si>
  <si>
    <t>978-3-518-77177-8</t>
  </si>
  <si>
    <t>978-3-518-29683-7</t>
  </si>
  <si>
    <t>Kracauer/Stiegler</t>
  </si>
  <si>
    <t>Totalitäre Propaganda</t>
  </si>
  <si>
    <t>JPWC;1DFG;3MPBGJ-DE-H;GTC;JPFQ;JPHX</t>
  </si>
  <si>
    <t>978-3-518-77178-5</t>
  </si>
  <si>
    <t>978-3-518-28979-2</t>
  </si>
  <si>
    <t>Medien – Computer – Realität</t>
  </si>
  <si>
    <t>Wirklichkeitsvorstellungen und Neue Medien</t>
  </si>
  <si>
    <t>JBCT1;JBC</t>
  </si>
  <si>
    <t>978-3-518-77179-2</t>
  </si>
  <si>
    <t>978-3-518-29043-9</t>
  </si>
  <si>
    <t>Kuhlen</t>
  </si>
  <si>
    <t>Die Konsequenzen von Informationsassistenten</t>
  </si>
  <si>
    <t>Was bedeutet informationelle Autonomie oder wie kann Vertrauen in elektronische Dienste in offenen Informationsmärkten gesichert werden?</t>
  </si>
  <si>
    <t>GTC;JBCT;UBJ</t>
  </si>
  <si>
    <t>978-3-518-77182-2</t>
  </si>
  <si>
    <t>978-3-518-29204-4</t>
  </si>
  <si>
    <t>Kümmel/Löffler</t>
  </si>
  <si>
    <t>Medientheorie 1888–1933</t>
  </si>
  <si>
    <t>Texte und Kommentare</t>
  </si>
  <si>
    <t>JBCT;GTC</t>
  </si>
  <si>
    <t>978-3-518-77183-9</t>
  </si>
  <si>
    <t>978-3-518-12265-5</t>
  </si>
  <si>
    <t>Meng</t>
  </si>
  <si>
    <t>Der Medienkanzler</t>
  </si>
  <si>
    <t>Was bleibt vom System Schröder?</t>
  </si>
  <si>
    <t>JPWC;GTC;JPR</t>
  </si>
  <si>
    <t>978-3-518-77184-6</t>
  </si>
  <si>
    <t>978-3-518-12281-5</t>
  </si>
  <si>
    <t>Roesler/Stiegler/Stiegler/Roesler</t>
  </si>
  <si>
    <t>Microsoft</t>
  </si>
  <si>
    <t>Medien – Macht – Monopol</t>
  </si>
  <si>
    <t>KJZ;1KBB;3MP;KCZ;KNTX;TBX;UL;ULD</t>
  </si>
  <si>
    <t>978-3-518-77185-3</t>
  </si>
  <si>
    <t>978-3-518-12571-7</t>
  </si>
  <si>
    <t>Moorstedt</t>
  </si>
  <si>
    <t>Jeffersons Erben</t>
  </si>
  <si>
    <t>Wie die digitalen Medien die Politik verändern</t>
  </si>
  <si>
    <t>JBCT1;1KBB;3MR;JPV</t>
  </si>
  <si>
    <t>978-3-518-77186-0</t>
  </si>
  <si>
    <t>978-3-518-12010-1</t>
  </si>
  <si>
    <t>Mythos Internet</t>
  </si>
  <si>
    <t>JBCT1;3MP;JBCT;TBX</t>
  </si>
  <si>
    <t>978-3-518-77187-7</t>
  </si>
  <si>
    <t>978-3-518-12174-0</t>
  </si>
  <si>
    <t>Telefonbuch</t>
  </si>
  <si>
    <t>Beiträge zu einer Kulturgeschichte des Telefons</t>
  </si>
  <si>
    <t>978-3-518-77288-1</t>
  </si>
  <si>
    <t>978-3-518-29977-7</t>
  </si>
  <si>
    <t>Rapic</t>
  </si>
  <si>
    <t>Naturphilosophie, Gesellschaftstheorie, Sozialismus</t>
  </si>
  <si>
    <t>Zur Aktualität von Friedrich Engels</t>
  </si>
  <si>
    <t>978-3-518-77289-8</t>
  </si>
  <si>
    <t>978-3-518-29973-9</t>
  </si>
  <si>
    <t>Schauer</t>
  </si>
  <si>
    <t>Mensch ohne Welt</t>
  </si>
  <si>
    <t>Eine Soziologie spätmoderner Vergesellschaftung</t>
  </si>
  <si>
    <t>JBS</t>
  </si>
  <si>
    <t>978-3-518-77292-8</t>
  </si>
  <si>
    <t>978-3-518-29972-2</t>
  </si>
  <si>
    <t>Vogelmann</t>
  </si>
  <si>
    <t>Die Wirksamkeit des Wissens</t>
  </si>
  <si>
    <t>Eine politische Epistemologie</t>
  </si>
  <si>
    <t>QDTS;QDTK</t>
  </si>
  <si>
    <t>978-3-518-77294-2</t>
  </si>
  <si>
    <t>978-3-518-29974-6</t>
  </si>
  <si>
    <t>Zanetti</t>
  </si>
  <si>
    <t>Spielarten des Kompromisses</t>
  </si>
  <si>
    <t>978-3-518-77296-6</t>
  </si>
  <si>
    <t>978-3-518-02975-6</t>
  </si>
  <si>
    <t>Bahr/Eichhorn/Kubon</t>
  </si>
  <si>
    <t>#IchBinHanna</t>
  </si>
  <si>
    <t>Prekäre Wissenschaft in Deutschland</t>
  </si>
  <si>
    <t>JPW;KNX;LNH;JBFC;JNF;JND;JNK;J;KNXC;JNM;KN;JPWG;JPR;JNKH;JPP;KNV;JN;JP;JBFQ;JHBL;KNXN;JPQ;KNXU;JNKG</t>
  </si>
  <si>
    <t>978-3-518-77298-0</t>
  </si>
  <si>
    <t>978-3-518-12778-0</t>
  </si>
  <si>
    <t>Kornitzer</t>
  </si>
  <si>
    <t>Über Destruktivität</t>
  </si>
  <si>
    <t>Eine essayistische Einmischung in die inneren Angelegenheiten Ungarns</t>
  </si>
  <si>
    <t>JPFN;JPZ;DNL;JPV;JPL;JPH;1DTH</t>
  </si>
  <si>
    <t>978-3-518-77303-1</t>
  </si>
  <si>
    <t>978-3-518-12787-2</t>
  </si>
  <si>
    <t>Lepenies</t>
  </si>
  <si>
    <t>Verbot und Verzicht</t>
  </si>
  <si>
    <t>Politik aus dem Geiste des Unterlassens</t>
  </si>
  <si>
    <t>J;JPFM;JPFK;JPFF;JPFA;JPR;JPP;JP;JPA;JPF;JPL;JPH;JPW;JPHC;JPQ</t>
  </si>
  <si>
    <t>978-3-518-77305-5</t>
  </si>
  <si>
    <t>978-3-518-12776-6</t>
  </si>
  <si>
    <t>Lethen</t>
  </si>
  <si>
    <t>Verhaltenslehren der Kälte</t>
  </si>
  <si>
    <t>Lebensversuche zwischen den Kriegen</t>
  </si>
  <si>
    <t>NHD;JBCC9;JBC;JBCC;NHTB;JBFX;JBFF;JBF;JBCC6;3MPB</t>
  </si>
  <si>
    <t>978-3-518-77307-9</t>
  </si>
  <si>
    <t>978-3-518-12788-9</t>
  </si>
  <si>
    <t>Das große Beginnergefühl</t>
  </si>
  <si>
    <t>Moderne, Zeitgeist, Revolution</t>
  </si>
  <si>
    <t>AB;AG;ABA;DSA;DSB;AV;JBCC1;3MP</t>
  </si>
  <si>
    <t>978-3-518-77309-3</t>
  </si>
  <si>
    <t>978-3-518-12777-3</t>
  </si>
  <si>
    <t>Aust/Heinemann-Grüder/Nußberger/Schmid</t>
  </si>
  <si>
    <t>Osteuropa zwischen Mauerfall und Ukrainekrieg</t>
  </si>
  <si>
    <t>Besichtigung einer Epoche</t>
  </si>
  <si>
    <t>NHD;JBCC;JPV;JPHV;LAQ;1DT;1DTA;1DTN;1QFE</t>
  </si>
  <si>
    <t>978-3-518-77312-3</t>
  </si>
  <si>
    <t>978-3-518-12798-8</t>
  </si>
  <si>
    <t>Ther/Brunnbauer/Filipkowski/Hodges/Petrungaro/Wegenschimmel</t>
  </si>
  <si>
    <t>In den Stürmen der Transformation</t>
  </si>
  <si>
    <t>Zwei Werften zwischen Sozialismus und EU</t>
  </si>
  <si>
    <t>J;NH;NHTM;NHTK;KN;KCL;KCLT;KNG;KCZ;KCP;K</t>
  </si>
  <si>
    <t>978-3-518-77314-7</t>
  </si>
  <si>
    <t>978-3-518-12801-5</t>
  </si>
  <si>
    <t>Borries/Fischer</t>
  </si>
  <si>
    <t>Gefangen in der Titotalitätsmaschine</t>
  </si>
  <si>
    <t>Der Bauhäusler Franz Ehrlich</t>
  </si>
  <si>
    <t>AMB;AM;AMX;JB;JBCC9;JBCC;JBCC3;AMK</t>
  </si>
  <si>
    <t>978-3-518-77381-9</t>
  </si>
  <si>
    <t>978-3-518-43071-2</t>
  </si>
  <si>
    <t>Amlinger/Nachtwey</t>
  </si>
  <si>
    <t>Gekränkte Freiheit</t>
  </si>
  <si>
    <t>Aspekte des libertären Autoritarismus | Nominiert für den Preis der Leipziger Buchmesse 2023 | Platz 1 der Sachbuch-Bestenliste (DLF Kultur/ZDF/DIE ZEIT)</t>
  </si>
  <si>
    <t>JPWG;JBS;JPVH;JPVC;JPF;JPWC;QDTS;JHB;JBGX;JPHV</t>
  </si>
  <si>
    <t>978-3-518-77384-0</t>
  </si>
  <si>
    <t>978-3-518-43069-9</t>
  </si>
  <si>
    <t>Bachmann/Frisch/Höller/Langer/Strässle/Wiedemann</t>
  </si>
  <si>
    <t>»Wir haben es nicht gut gemacht.«</t>
  </si>
  <si>
    <t>DND;DSK;1DFG-DE-BE;1DST-IT-TZR;1DFH-CH-X;1DFA-AT-KB;3MPQ</t>
  </si>
  <si>
    <t>978-3-518-77387-1</t>
  </si>
  <si>
    <t>978-3-518-43076-7</t>
  </si>
  <si>
    <t>Am Ende der Straße</t>
  </si>
  <si>
    <t>Afghanistan zwischen Hoffnung und Scheitern. Eine Reportage | Mit zahlreichen Schwarz-Weiß-Fotografien vom Hindukusch | Auf der WELT-Bestenliste</t>
  </si>
  <si>
    <t>JWLP;JPWS;AJF;JPS;JPR;JPZ;JW;JPWH;JPV;JPL;JPH;JPWL;JPQ;1FCA</t>
  </si>
  <si>
    <t>978-3-518-77400-7</t>
  </si>
  <si>
    <t>978-3-518-43088-0</t>
  </si>
  <si>
    <t>Mein wütendes Land</t>
  </si>
  <si>
    <t>Eine Reise durch die gespaltenen Staaten von Amerika | Vom Pulitzer-Preisträger, National-Book-Award-Gewinner und Autor des internationalen Bestsellers »Joe Biden. Ein Porträt«</t>
  </si>
  <si>
    <t>JPZ;JBFC;JHBD;JKVG;JBS;JPVH;JPP;JPVC;JPHL;JPL;JPW;JPHV;JBFA1;JBFX;JBFF;JBFQ;JKS;JHBL;JKVC;JPHF;JBFD;JPQ;1KBB</t>
  </si>
  <si>
    <t>978-3-518-77403-8</t>
  </si>
  <si>
    <t>978-3-518-43092-7</t>
  </si>
  <si>
    <t>Reybrouck</t>
  </si>
  <si>
    <t>Revolusi</t>
  </si>
  <si>
    <t>Indonesien und die Entstehung der modernen Welt | Der lang erwartete Nachfolger des Weltbestsellers »Kongo«</t>
  </si>
  <si>
    <t>NHB;NHF;NHWR;QRF;NHD;NHTM;QRD;NHTT;QRP;NHTQ;NHTR;NHTV;1FMN;1FPJ;1DDN;1FMT;1KBB;1FMB;1FMP;1FMS;3MG;3ML;3MN;3MP</t>
  </si>
  <si>
    <t>978-3-518-77410-6</t>
  </si>
  <si>
    <t>978-3-518-58788-1</t>
  </si>
  <si>
    <t>Die ontologische Distanz</t>
  </si>
  <si>
    <t>Eine Untersuchung zur Krisis der philosophischen Grundlagen der Neuzeit</t>
  </si>
  <si>
    <t>QD;QDH;QDHR</t>
  </si>
  <si>
    <t>978-3-518-77412-0</t>
  </si>
  <si>
    <t>978-3-518-58789-8</t>
  </si>
  <si>
    <t>Getachew</t>
  </si>
  <si>
    <t>Die Welt nach den Imperien</t>
  </si>
  <si>
    <t>Aufstieg und Niedergang der postkolonialen Selbstbestimmung | Platz 1 der Sachbuchbestenliste von ZEIT/Deutschlandfunk/ZDF</t>
  </si>
  <si>
    <t>JPH;JP;JPV;JPW;5PB-US-C</t>
  </si>
  <si>
    <t>978-3-518-77414-4</t>
  </si>
  <si>
    <t>978-3-518-58790-4</t>
  </si>
  <si>
    <t>Ein neuer Strukturwandel der Öffentlichkeit und die deliberative Politik</t>
  </si>
  <si>
    <t>Platz 1 der Sachbuchbestenliste der WELT</t>
  </si>
  <si>
    <t>QDTS;JBF;JH</t>
  </si>
  <si>
    <t>978-3-518-77416-8</t>
  </si>
  <si>
    <t>978-3-518-58791-1</t>
  </si>
  <si>
    <t>Henri Bergson</t>
  </si>
  <si>
    <t>QD;QDTK;QDTJ</t>
  </si>
  <si>
    <t>978-3-518-77418-2</t>
  </si>
  <si>
    <t>978-3-518-58792-8</t>
  </si>
  <si>
    <t>Theorie der Befreiung</t>
  </si>
  <si>
    <t>QD;QDTN;QDTS</t>
  </si>
  <si>
    <t>978-3-518-77423-6</t>
  </si>
  <si>
    <t>978-3-518-58793-5</t>
  </si>
  <si>
    <t>Überreichweiten</t>
  </si>
  <si>
    <t>Perspektiven einer globalen Ideengeschichte</t>
  </si>
  <si>
    <t>NHTB;NH;NHT</t>
  </si>
  <si>
    <t>978-3-518-77425-0</t>
  </si>
  <si>
    <t>978-3-518-58794-2</t>
  </si>
  <si>
    <t>Rorty</t>
  </si>
  <si>
    <t>Pragmatismus als Antiautoritarismus</t>
  </si>
  <si>
    <t>978-3-518-77443-4</t>
  </si>
  <si>
    <t>978-3-518-47241-5</t>
  </si>
  <si>
    <t>Schaaber</t>
  </si>
  <si>
    <t>Pillen-Poker</t>
  </si>
  <si>
    <t>Wie uns die Pharmaindustrie schadet und was man dagegen tun kann</t>
  </si>
  <si>
    <t>MX;VFD</t>
  </si>
  <si>
    <t>978-3-518-77445-8</t>
  </si>
  <si>
    <t>978-3-518-29987-6</t>
  </si>
  <si>
    <t>Günther/Volkmann</t>
  </si>
  <si>
    <t>Freiheit oder Leben?</t>
  </si>
  <si>
    <t>Das Abwägungsproblem der Zukunft</t>
  </si>
  <si>
    <t>JPVH;JP;JPV</t>
  </si>
  <si>
    <t>978-3-518-77447-2</t>
  </si>
  <si>
    <t>978-3-518-29990-6</t>
  </si>
  <si>
    <t>Graneß</t>
  </si>
  <si>
    <t>Philosophie in Afrika</t>
  </si>
  <si>
    <t>Herausforderungen einer globalen Philosophiegeschichte</t>
  </si>
  <si>
    <t>QDHP;QD;QDT</t>
  </si>
  <si>
    <t>978-3-518-77449-6</t>
  </si>
  <si>
    <t>978-3-518-29988-3</t>
  </si>
  <si>
    <t>Heidenreich</t>
  </si>
  <si>
    <t>Nachhaltigkeit und Demokratie</t>
  </si>
  <si>
    <t>Eine politische Theorie</t>
  </si>
  <si>
    <t>JPA;J;JP;JPHV</t>
  </si>
  <si>
    <t>978-3-518-77453-3</t>
  </si>
  <si>
    <t>978-3-518-29993-7</t>
  </si>
  <si>
    <t>Herzog</t>
  </si>
  <si>
    <t>Cold War Freud</t>
  </si>
  <si>
    <t>Psychoanalyse in einem Zeitalter der Katastrophen</t>
  </si>
  <si>
    <t>JMAF;JMA;JBF</t>
  </si>
  <si>
    <t>978-3-518-77454-0</t>
  </si>
  <si>
    <t>978-3-518-29986-9</t>
  </si>
  <si>
    <t>McCormick</t>
  </si>
  <si>
    <t>Machiavelli und der populistische Schmerzensschrei</t>
  </si>
  <si>
    <t>Studien zur politischen Theorie | Einer der bedeutendsten Machiavelli-Forscher der Gegenwart</t>
  </si>
  <si>
    <t>JPA;JP;JPF</t>
  </si>
  <si>
    <t>978-3-518-77456-4</t>
  </si>
  <si>
    <t>978-3-518-29992-0</t>
  </si>
  <si>
    <t>Murdoch</t>
  </si>
  <si>
    <t>Die Souveränität des Guten</t>
  </si>
  <si>
    <t>978-3-518-77457-1</t>
  </si>
  <si>
    <t>978-3-518-29985-2</t>
  </si>
  <si>
    <t>Polanyi/Ladewig</t>
  </si>
  <si>
    <t>Personales Wissen</t>
  </si>
  <si>
    <t>Auf dem Weg zu einer postkritischen Philosophie</t>
  </si>
  <si>
    <t>QDTK;QD;QDTJ</t>
  </si>
  <si>
    <t>978-3-518-77459-5</t>
  </si>
  <si>
    <t>978-3-518-29994-4</t>
  </si>
  <si>
    <t>Ricoeur</t>
  </si>
  <si>
    <t>Wege der Anerkennung</t>
  </si>
  <si>
    <t>Erkennen, Wiedererkennen, Anerkanntsein</t>
  </si>
  <si>
    <t>QDTS;QDTQ;QDT;1DDF</t>
  </si>
  <si>
    <t>978-3-518-77462-5</t>
  </si>
  <si>
    <t>978-3-518-29989-0</t>
  </si>
  <si>
    <t>Rüther</t>
  </si>
  <si>
    <t>Sinn im Leben</t>
  </si>
  <si>
    <t>Eine ethische Theorie</t>
  </si>
  <si>
    <t>QD;QDTQ;QDX;QDTS</t>
  </si>
  <si>
    <t>978-3-518-77464-9</t>
  </si>
  <si>
    <t>978-3-518-29991-3</t>
  </si>
  <si>
    <t>Globalität, Lokalität, Digitalität</t>
  </si>
  <si>
    <t>Herausforderungen der Phänomenologie</t>
  </si>
  <si>
    <t>QDHR;QD;QDTJ</t>
  </si>
  <si>
    <t>978-3-518-77466-3</t>
  </si>
  <si>
    <t>978-3-518-12794-0</t>
  </si>
  <si>
    <t>Cancel Culture Transfer</t>
  </si>
  <si>
    <t>Wie eine moralische Panik die Welt erfasst | Das Phänomen »Cancel Culture« verstehen</t>
  </si>
  <si>
    <t>JBCC9;JBS;JPWG;JBCT1;JPWA;JPWC;JBFA;JBFV3;JBCT5;JBCC7;JBCC8;JBCT4;JBFK4;1KBB-US-WPCJ</t>
  </si>
  <si>
    <t>978-3-518-77473-1</t>
  </si>
  <si>
    <t>978-3-518-12811-4</t>
  </si>
  <si>
    <t>Kumkar</t>
  </si>
  <si>
    <t>Alternative Fakten</t>
  </si>
  <si>
    <t>Zur Praxis der kommunikativen Erkenntnisverweigerung</t>
  </si>
  <si>
    <t>JHBA;URH;JBS;JPWG;JBCT1;JBCT2;JBCT3;JPWA;JPVC;JPWC;JPVR;JBFX;JBF;JBGX;UT;JBCT5;JBCT4</t>
  </si>
  <si>
    <t>978-3-518-77475-5</t>
  </si>
  <si>
    <t>978-3-518-02979-4</t>
  </si>
  <si>
    <t>Latour/Schultz</t>
  </si>
  <si>
    <t>Zur Entstehung einer ökologischen Klasse</t>
  </si>
  <si>
    <t>Ein Memorandum | Wie gelingt politisches Handeln in Zeiten des Klimawandels?</t>
  </si>
  <si>
    <t>JPWG;JBSP;JBFV;JPFA;JBFS;RNU;JPWH;JPWA;JPWC;JPL;JPH;JBFZ;RNT;JBFX;JBSA;JBFU;RND;RNK;RNB;RNA;KJJ</t>
  </si>
  <si>
    <t>978-3-518-77477-9</t>
  </si>
  <si>
    <t>978-3-518-02980-0</t>
  </si>
  <si>
    <t>Rendueles</t>
  </si>
  <si>
    <t>Gegen Chancengleichheit</t>
  </si>
  <si>
    <t>Ein egalitaristisches Pamphlet</t>
  </si>
  <si>
    <t>JBFA;JBFC;JNF;JND;JBFN;JPP;JPF;JPL;JPH;LAQ;JBFX;JBFB;JBFQ;JBSA;JKS;JHB;JBFD;JPQ;JBFM</t>
  </si>
  <si>
    <t>978-3-518-77479-3</t>
  </si>
  <si>
    <t>978-3-518-12779-7</t>
  </si>
  <si>
    <t>Anpassung</t>
  </si>
  <si>
    <t>Leitmotiv der nächsten Gesellschaft</t>
  </si>
  <si>
    <t>JBFZ;JBFC;JBFG;KCSA;JBFS;JBFH;RNU;RNR;JPP;JPF;JPW;JPHV;RNT;JBFF;JBFB;JKSB;RND;JPHC;JPHF;KCP;KCJ;KCS;KCG;JBFD;JPQ;RNPG</t>
  </si>
  <si>
    <t>978-3-518-77508-0</t>
  </si>
  <si>
    <t>978-3-518-12790-2</t>
  </si>
  <si>
    <t>Salle</t>
  </si>
  <si>
    <t>Superyachten</t>
  </si>
  <si>
    <t>Luxus und Stille im Kapitalozän | Der SPIEGEL-Bestseller</t>
  </si>
  <si>
    <t>KCSA;JBFC;KN;KCLT;JBFS;JBCC2;KCV;JBFZ;RNT;JBFQ;JBSA;JHBS;RNP;JKVK;KCJ;KCG;JBFD;SPNG;WGGB;RNC;JPFA;RNU;RNF;RND;RNK;RNB</t>
  </si>
  <si>
    <t>978-3-518-77517-2</t>
  </si>
  <si>
    <t>978-3-518-29984-5</t>
  </si>
  <si>
    <t>Band 1: Die okzidentale Konstellation von Glauben und Wissen. Band 2: Vernünftige Freiheit. Spuren des Diskurses über Glauben und Wissen. Mit einem neuen Nachwort zur Taschenbuchausgabe</t>
  </si>
  <si>
    <t>978-3-518-77533-2</t>
  </si>
  <si>
    <t>978-3-518-42609-8</t>
  </si>
  <si>
    <t>Bachmann/Domin/Kaschnitz/Sachs/Agnese</t>
  </si>
  <si>
    <t>»über Grenzen sprechend«. Die Briefwechsel</t>
  </si>
  <si>
    <t>DSK;DNBL;DND;3MPQ</t>
  </si>
  <si>
    <t>978-3-518-77535-6</t>
  </si>
  <si>
    <t>978-3-518-43099-6</t>
  </si>
  <si>
    <t>Mitte/Rechts</t>
  </si>
  <si>
    <t>Die internationale Krise des Konservatismus</t>
  </si>
  <si>
    <t>JPFM;JBFC;JBFG;JBCC9;JPVH;JBFH;JPWA;JPQB;JPA;JPVC;JPHL;JPWC;JPL;JPVR;JPHV;JBFX;JBFB;JBFQ;JPHC;JPB;JPHF;KCP;JBFL;JBCC7;1DDF;1DST;1DDU;1QFE</t>
  </si>
  <si>
    <t>978-3-518-77547-9</t>
  </si>
  <si>
    <t>978-3-518-43116-0</t>
  </si>
  <si>
    <t>Lovell</t>
  </si>
  <si>
    <t>Maoismus</t>
  </si>
  <si>
    <t>Eine Weltgeschichte | PLATZ 1 SACHBUCH-BESTENLISTE | Ein preisgekröntes und bahnbrechendes Werk über den globalen Einfluss Maos und Chinas von einer vielfach ausgezeichneten Autorin</t>
  </si>
  <si>
    <t>JBCC9;JPWG;JPVH;JPWH;KCSG;JPVC;JPFC;JPWC;JPL;JPVR;JBCC1;JPWQ;JPWL;JPB;JBCC8;1FPC;1A;3MP;3MR</t>
  </si>
  <si>
    <t>978-3-518-77555-4</t>
  </si>
  <si>
    <t>978-3-518-43127-6</t>
  </si>
  <si>
    <t>Das Gespenst der Inflation</t>
  </si>
  <si>
    <t>Wie China der Schocktherapie entkam | Von der Erfinderin der Gaspreisbremse</t>
  </si>
  <si>
    <t>KCZ;NHF;KCM;KCBM;NHTK;KCLT;NHTW;KCSA;NHTQ;JPZ;KCSG;JPA;JPH;JPB;KCX;KCP;KCA;KCG;JPQ;KCSD;1FPC;1DTA;3MP;3MRB</t>
  </si>
  <si>
    <t>978-3-518-77558-5</t>
  </si>
  <si>
    <t>978-3-518-58802-4</t>
  </si>
  <si>
    <t>Adorno/Kolisch/Maurer Zenck</t>
  </si>
  <si>
    <t>Band 9: Theodor W. Adorno/Rudolf Kolisch Briefwechsel 1926-1969</t>
  </si>
  <si>
    <t>DND;AVN;AVA;QDTN</t>
  </si>
  <si>
    <t>978-3-518-77559-2</t>
  </si>
  <si>
    <t>978-3-518-29999-9</t>
  </si>
  <si>
    <t>Der Riss in der Zeit</t>
  </si>
  <si>
    <t>Kosellecks ungeschriebene Historik</t>
  </si>
  <si>
    <t>NHA;JB;QD</t>
  </si>
  <si>
    <t>978-3-518-77563-9</t>
  </si>
  <si>
    <t>978-3-518-58801-7</t>
  </si>
  <si>
    <t>Blumenberg/Koselleck/Dunkhase/Zill</t>
  </si>
  <si>
    <t>Briefwechsel 1965-1994</t>
  </si>
  <si>
    <t>DND;NHA;JB;QD</t>
  </si>
  <si>
    <t>978-3-518-77565-3</t>
  </si>
  <si>
    <t>978-3-518-58800-0</t>
  </si>
  <si>
    <t>Chalmers</t>
  </si>
  <si>
    <t>Realität+</t>
  </si>
  <si>
    <t>Virtuelle Welten und die Probleme der Philosophie | Wie VR, AR und KI uns dabei helfen, die tiefsten Menschheitsrätsel zu lösen | Sachbuchbestenliste von WELT, NZZ, WDR5 und Ö1</t>
  </si>
  <si>
    <t>QDTJ;QDTQ;UYQ;QDTM;QDTK;QDTS</t>
  </si>
  <si>
    <t>978-3-518-77567-7</t>
  </si>
  <si>
    <t>978-3-518-58799-7</t>
  </si>
  <si>
    <t>Descola</t>
  </si>
  <si>
    <t>Die Formen des Sichtbaren</t>
  </si>
  <si>
    <t>Eine Anthropologie der Bilder | Eine faszinierende Reise durch die Geschichte und Formen der Weltkunst | Sachbuchbestenliste von WELT, NZZ, WDR5 und Ö1</t>
  </si>
  <si>
    <t>JHMC;AGA;ABA</t>
  </si>
  <si>
    <t>978-3-518-77569-1</t>
  </si>
  <si>
    <t>978-3-518-58795-9</t>
  </si>
  <si>
    <t>Fleury</t>
  </si>
  <si>
    <t>Hier liegt Bitterkeit begraben</t>
  </si>
  <si>
    <t>Über Ressentiments und ihre Heilung | »Das Buch der Stunde.« DIE ZEIT</t>
  </si>
  <si>
    <t>JMAF;JHB;QDHR</t>
  </si>
  <si>
    <t>978-3-518-77571-4</t>
  </si>
  <si>
    <t>978-3-518-58798-0</t>
  </si>
  <si>
    <t>Geuss</t>
  </si>
  <si>
    <t>Nicht wie ein Liberaler denken</t>
  </si>
  <si>
    <t>QDTS;JPA;JPH</t>
  </si>
  <si>
    <t>978-3-518-77573-8</t>
  </si>
  <si>
    <t>978-3-518-58797-3</t>
  </si>
  <si>
    <t>Der arbeitende Souverän</t>
  </si>
  <si>
    <t>Eine normative Theorie der Arbeit</t>
  </si>
  <si>
    <t>QDTS;JBF;JHBC;JHBL</t>
  </si>
  <si>
    <t>978-3-518-77575-2</t>
  </si>
  <si>
    <t>978-3-518-58796-6</t>
  </si>
  <si>
    <t>Koselleck/Hettling/Locher/Markantonatos</t>
  </si>
  <si>
    <t>Geronnene Lava</t>
  </si>
  <si>
    <t>Texte zu politischem Totenkult und Erinnerung</t>
  </si>
  <si>
    <t>NHA;NHB;NHTB</t>
  </si>
  <si>
    <t>978-3-518-77584-4</t>
  </si>
  <si>
    <t>978-3-518-47314-6</t>
  </si>
  <si>
    <t>Massenradikalisierung</t>
  </si>
  <si>
    <t>Wie die Mitte Extremisten zum Opfer fällt | Warum unsere Demokratie bedroht ist wie noch nie | Sachbuch-Bestenliste (DLF Kultur/ZDF/DIE ZEIT)</t>
  </si>
  <si>
    <t>JBS;JPFM;JPVC;JPF;JBF</t>
  </si>
  <si>
    <t>978-3-518-77597-4</t>
  </si>
  <si>
    <t>978-3-518-30003-9</t>
  </si>
  <si>
    <t>Das kolonialisierte Gehirn und die Wege der Revolte</t>
  </si>
  <si>
    <t>JM;JB;JMR;JMA;JH</t>
  </si>
  <si>
    <t>978-3-518-77599-8</t>
  </si>
  <si>
    <t>978-3-518-30007-7</t>
  </si>
  <si>
    <t>Lotter</t>
  </si>
  <si>
    <t>Schuld und Respekt</t>
  </si>
  <si>
    <t>Über die Praxis von Vergeltung und Versöhnung</t>
  </si>
  <si>
    <t>QD;NH;JB</t>
  </si>
  <si>
    <t>978-3-518-77601-8</t>
  </si>
  <si>
    <t>978-3-518-30004-6</t>
  </si>
  <si>
    <t>Müller-Mall</t>
  </si>
  <si>
    <t>Verfassende Urteile</t>
  </si>
  <si>
    <t>Eine Theorie des Rechts</t>
  </si>
  <si>
    <t>LA;QD;L</t>
  </si>
  <si>
    <t>978-3-518-77603-2</t>
  </si>
  <si>
    <t>978-3-518-30005-3</t>
  </si>
  <si>
    <t>Özmen</t>
  </si>
  <si>
    <t>Was ist Liberalismus?</t>
  </si>
  <si>
    <t>QDTS;JPF;JPH</t>
  </si>
  <si>
    <t>978-3-518-77605-6</t>
  </si>
  <si>
    <t>978-3-518-30006-0</t>
  </si>
  <si>
    <t>Drerup/Schweiger</t>
  </si>
  <si>
    <t>Philosophie der Kindheit</t>
  </si>
  <si>
    <t>QDTS;QDTQ</t>
  </si>
  <si>
    <t>978-3-518-77606-3</t>
  </si>
  <si>
    <t>978-3-518-30000-8</t>
  </si>
  <si>
    <t>Smith/Paulo</t>
  </si>
  <si>
    <t>Philosophische Schriften</t>
  </si>
  <si>
    <t>QDTQ;LA;KC</t>
  </si>
  <si>
    <t>978-3-518-77607-0</t>
  </si>
  <si>
    <t>978-3-518-30002-2</t>
  </si>
  <si>
    <t>Menz/Seeliger</t>
  </si>
  <si>
    <t>Soziologie der Arbeit</t>
  </si>
  <si>
    <t>Ein Reader | Eine kompakte Einführung in die arbeitssoziologische Forschung und Theorie</t>
  </si>
  <si>
    <t>JHBL;JHBA;JH</t>
  </si>
  <si>
    <t>978-3-518-77609-4</t>
  </si>
  <si>
    <t>978-3-518-12792-6</t>
  </si>
  <si>
    <t>Costas</t>
  </si>
  <si>
    <t>Im Minus-Bereich</t>
  </si>
  <si>
    <t>Reinigungskräfte und ihr Kampf um Würde</t>
  </si>
  <si>
    <t>JHBL;JBFC;JBFH;JBFA;JBFB;JBFQ;JBSA;JBFL;1DFG-DE-BE</t>
  </si>
  <si>
    <t>978-3-518-77612-4</t>
  </si>
  <si>
    <t>978-3-518-30001-5</t>
  </si>
  <si>
    <t>Halbig/Löschke/Schwind</t>
  </si>
  <si>
    <t>Moralische Verantwortung</t>
  </si>
  <si>
    <t>978-3-518-77615-5</t>
  </si>
  <si>
    <t>978-3-518-02983-1</t>
  </si>
  <si>
    <t>Fraser</t>
  </si>
  <si>
    <t>Der Allesfresser</t>
  </si>
  <si>
    <t>Wie der Kapitalismus seine eigenen Grundlagen verschlingt | SPIEGEL-Bestseller</t>
  </si>
  <si>
    <t>KCSA;KCF;JBFC;JPFF;JBFG;JBS;JPFA;KCL;JBFS;JBFH;JPP;JPV;JPL;JPH;JPW;JBFZ;JBFA1;JBFF;JBFQ;QDTS;JKS;KCX;KCP;KCJ;KCA;KCG;JBFD;JPQ;RNPG</t>
  </si>
  <si>
    <t>978-3-518-77617-9</t>
  </si>
  <si>
    <t>978-3-518-12780-3</t>
  </si>
  <si>
    <t>Undemokratische Emotionen</t>
  </si>
  <si>
    <t>Das Beispiel Israel</t>
  </si>
  <si>
    <t>JP;JWLP;JB;JBS;JPVH;JWK;JPWA;JPA;JPF;JPWC;JPV;JPL;JPH;JPB;JPQ;JWT;1FBH;1FBG;1FBP</t>
  </si>
  <si>
    <t>978-3-518-77619-3</t>
  </si>
  <si>
    <t>978-3-518-12799-5</t>
  </si>
  <si>
    <t>Eine Grüne demokratische Revolution</t>
  </si>
  <si>
    <t>Linkspopulismus und die Macht der Affekte</t>
  </si>
  <si>
    <t>JPA;JBFC;JPFM;JPFK;JPFF;JPWG;JPVH;JBFH;RNU;JPVC;JPFC;JPL;JPHV;JBFZ;JBFA1;JPFQ;RNT;JBFF;JBFQ;JBSA;QDTS;RNA;JPB;JPHF</t>
  </si>
  <si>
    <t>978-3-518-77623-0</t>
  </si>
  <si>
    <t>978-3-518-02982-4</t>
  </si>
  <si>
    <t>Raabe/Mishchenko</t>
  </si>
  <si>
    <t>Aus dem Nebel des Krieges</t>
  </si>
  <si>
    <t>Die Gegenwart der Ukraine</t>
  </si>
  <si>
    <t>DNXM;JPSL;NHTT;DNL;NHWR9;DNP;1DTN;1DTN-UA-K</t>
  </si>
  <si>
    <t>978-3-518-77626-1</t>
  </si>
  <si>
    <t>978-3-518-12807-7</t>
  </si>
  <si>
    <t>Heins/Wolff</t>
  </si>
  <si>
    <t>Hinter Mauern</t>
  </si>
  <si>
    <t>Geschlossene Grenzen als Gefahr für die offene Gesellschaft</t>
  </si>
  <si>
    <t>JBFH;JBFG;JBS;JPWG;JPSN;JPT;JPVH;JPWA;JPP;JPQB;JPF;JPWC;JPL;JBFA1;JBFX;JBFF;JBFB;JKS;JBFL;1QFE</t>
  </si>
  <si>
    <t>978-3-518-77663-6</t>
  </si>
  <si>
    <t>978-3-518-30013-8</t>
  </si>
  <si>
    <t>Adorno/Brink/Nogueira</t>
  </si>
  <si>
    <t>Band 12: Philosophische Elemente einer Theorie der Gesellschaft</t>
  </si>
  <si>
    <t>QDHR;JPA;QDTS;JHBA;3MP</t>
  </si>
  <si>
    <t>978-3-518-77673-5</t>
  </si>
  <si>
    <t>978-3-518-02985-5</t>
  </si>
  <si>
    <t>Die Reue des Prometheus</t>
  </si>
  <si>
    <t>Von der Gabe des Feuers zur globalen Brandstiftung</t>
  </si>
  <si>
    <t>JB;JHBD;QDTQ;JBFV5;JBGB;NHB;JBS;RNU;RNR;QD;QDH;JPW;JBFZ;RNT;QDTS;JHBL;JHBK;T;JBFU;RND;RNK;RNA;RNP;JPQ;RNPG</t>
  </si>
  <si>
    <t>978-3-518-77677-3</t>
  </si>
  <si>
    <t>978-3-518-02984-8</t>
  </si>
  <si>
    <t>Mau/Lux/Westheuser</t>
  </si>
  <si>
    <t>Triggerpunkte</t>
  </si>
  <si>
    <t>Konsens und Konflikt in der Gegenwartsgesellschaft | Warum Gendersternchen und Lastenfahrräder so viele Menschen triggern</t>
  </si>
  <si>
    <t>JBFV;JBS;JBCT1;JBFA;JBFX;JHBC;JHBA;JBCT5;JBCT4;RNPG;RNT</t>
  </si>
  <si>
    <t>978-3-518-77679-7</t>
  </si>
  <si>
    <t>978-3-518-12781-0</t>
  </si>
  <si>
    <t>Tagebuch vom Ende der Welt</t>
  </si>
  <si>
    <t>DND;JBFC;JBFG;JBS;JW;JPVH;JBFH;JPVC;JPVR;JBFX;JBFF;JBFL;1DTA;FYT</t>
  </si>
  <si>
    <t>978-3-518-77683-4</t>
  </si>
  <si>
    <t>978-3-518-12795-7</t>
  </si>
  <si>
    <t>Wendepunkte</t>
  </si>
  <si>
    <t>Am Übergang zum autoritären Jahrhundert</t>
  </si>
  <si>
    <t>JPA;JWLP;JPS;KCL;KCB;KCP;1QFE</t>
  </si>
  <si>
    <t>978-3-518-77685-8</t>
  </si>
  <si>
    <t>978-3-518-12797-1</t>
  </si>
  <si>
    <t>Jäger</t>
  </si>
  <si>
    <t>Hyperpolitik</t>
  </si>
  <si>
    <t>Extreme Politisierung ohne politische Folgen</t>
  </si>
  <si>
    <t>JPA;JBS;JBCC9;JPWG;JPF;JPL;JPHV;QDTS</t>
  </si>
  <si>
    <t>978-3-518-77687-2</t>
  </si>
  <si>
    <t>978-3-518-12783-4</t>
  </si>
  <si>
    <t>Kuisz/Wigura</t>
  </si>
  <si>
    <t>Posttraumatische Souveränität</t>
  </si>
  <si>
    <t>JPB;JPFK;JPFF;JPS;JPZ;JPFN;JPA;JPHL;JPV;JPL;JPW;JPHV;JPHX;JPFQ;JPHF;JPQ;1DTP;1QBDR;1DTN;1DTH;1QFE</t>
  </si>
  <si>
    <t>978-3-518-77689-6</t>
  </si>
  <si>
    <t>978-3-518-12803-9</t>
  </si>
  <si>
    <t>Assejew</t>
  </si>
  <si>
    <t>Heller Weg, Donezk</t>
  </si>
  <si>
    <t>Bericht aus einem Foltergefängnis</t>
  </si>
  <si>
    <t>DNC;NHD;JKVN;JWXR;NHTX;1DTN;3MRBF</t>
  </si>
  <si>
    <t>978-3-518-77693-3</t>
  </si>
  <si>
    <t>978-3-518-12808-4</t>
  </si>
  <si>
    <t>Blühdorn</t>
  </si>
  <si>
    <t>Unhaltbarkeit</t>
  </si>
  <si>
    <t>Auf dem Weg in eine andere Moderne</t>
  </si>
  <si>
    <t>JBFZ;JPFA;RNPG;RNU;JPHV;RNT;JBFF;RND;RNK;RNB;RNA;1QFE</t>
  </si>
  <si>
    <t>978-3-518-77705-3</t>
  </si>
  <si>
    <t>978-3-518-30014-5</t>
  </si>
  <si>
    <t>Wesche</t>
  </si>
  <si>
    <t>Die Rechte der Natur</t>
  </si>
  <si>
    <t>Vom nachhaltigen Eigentum</t>
  </si>
  <si>
    <t>QDTS;QDTQ;RNA;RNPG</t>
  </si>
  <si>
    <t>978-3-518-77707-7</t>
  </si>
  <si>
    <t>978-3-518-30015-2</t>
  </si>
  <si>
    <t>Carstensen/Schaupp/Sevignanie</t>
  </si>
  <si>
    <t>Theorien des digitalen Kapitalismus</t>
  </si>
  <si>
    <t>Arbeit und Ökonomie, Politik und Subjekt</t>
  </si>
  <si>
    <t>KCA;KCL;JHB;KCP</t>
  </si>
  <si>
    <t>978-3-518-77709-1</t>
  </si>
  <si>
    <t>978-3-518-30016-9</t>
  </si>
  <si>
    <t>Dewey</t>
  </si>
  <si>
    <t>Die Öffentlichkeit und ihre Probleme</t>
  </si>
  <si>
    <t>978-3-518-77713-8</t>
  </si>
  <si>
    <t>978-3-518-30017-6</t>
  </si>
  <si>
    <t>Selk</t>
  </si>
  <si>
    <t>Demokratiedämmerung</t>
  </si>
  <si>
    <t>Eine Kritik der Demokratietheorie</t>
  </si>
  <si>
    <t>JPHV;QDTS</t>
  </si>
  <si>
    <t>978-3-518-77715-2</t>
  </si>
  <si>
    <t>978-3-518-30018-3</t>
  </si>
  <si>
    <t>Luhmann/Gesigora/Kieserling/Schmidt</t>
  </si>
  <si>
    <t>Soziologie unter Anwesenden</t>
  </si>
  <si>
    <t>Systemtheoretische Vorlesungen 1966-1970</t>
  </si>
  <si>
    <t>978-3-518-77717-6</t>
  </si>
  <si>
    <t>978-3-518-30019-0</t>
  </si>
  <si>
    <t>Calhoun/Gaonkar/Taylor</t>
  </si>
  <si>
    <t>Zerfallserscheinungen der Demokratie</t>
  </si>
  <si>
    <t>| Drei führende Denker analysieren die Erosion der sozialen Grundlagen der Demokratie</t>
  </si>
  <si>
    <t>JPHV;JPW</t>
  </si>
  <si>
    <t>978-3-518-77719-0</t>
  </si>
  <si>
    <t>978-3-518-30020-6</t>
  </si>
  <si>
    <t>Müller-Dohm/Rapic/Wesche</t>
  </si>
  <si>
    <t>Vernünftige Freiheit und öffentliche Vernunft</t>
  </si>
  <si>
    <t>Beiträge zum Spätwerk von Jürgen Habermas</t>
  </si>
  <si>
    <t>QDHR;QDTS</t>
  </si>
  <si>
    <t>978-3-518-77723-7</t>
  </si>
  <si>
    <t>978-3-518-30031-2</t>
  </si>
  <si>
    <t>Bertram</t>
  </si>
  <si>
    <t>Die Freiheit des Verstehens</t>
  </si>
  <si>
    <t>Eine hermeneutisch-kritische Theorie</t>
  </si>
  <si>
    <t>QDTM;QDTQ;QDTN;QDTS</t>
  </si>
  <si>
    <t>978-3-518-77725-1</t>
  </si>
  <si>
    <t>978-3-518-30035-0</t>
  </si>
  <si>
    <t>Algerische Skizzen</t>
  </si>
  <si>
    <t>GTM;NHH;JBCC;JHB;1DDF;3MP;1HBA</t>
  </si>
  <si>
    <t>978-3-518-77727-5</t>
  </si>
  <si>
    <t>978-3-518-30036-7</t>
  </si>
  <si>
    <t>Süße Träume</t>
  </si>
  <si>
    <t>Die Erforschung des Bewußtseins und der Schlaf der Philosophie</t>
  </si>
  <si>
    <t>QDTK;JMM;GTK;JMR</t>
  </si>
  <si>
    <t>978-3-518-77738-1</t>
  </si>
  <si>
    <t>978-3-518-43134-4</t>
  </si>
  <si>
    <t>Hesse</t>
  </si>
  <si>
    <t>Exportweltmeister</t>
  </si>
  <si>
    <t>Geschichte einer deutschen Obsession | Von der verspäteten Nation zur wirtschaftlichen Weltmacht - eine deutsche Geschichte</t>
  </si>
  <si>
    <t>KCZ;JBCC9;KCD;KCLT;KCB;JPQB;KCP;KCG;KCC;1DFG</t>
  </si>
  <si>
    <t>978-3-518-77743-5</t>
  </si>
  <si>
    <t>978-3-518-43136-8</t>
  </si>
  <si>
    <t>Utopien für den Alltag</t>
  </si>
  <si>
    <t>Eine kurze Geschichte radikaler Alternativen zum Patriarchat</t>
  </si>
  <si>
    <t>JBSW;JBSF11;NHTB;JBSR;JKSB;JHBK;5JA</t>
  </si>
  <si>
    <t>978-3-518-77754-1</t>
  </si>
  <si>
    <t>978-3-518-43146-7</t>
  </si>
  <si>
    <t>Kapitalismus ohne Demokratie</t>
  </si>
  <si>
    <t>Wie Marktradikale die Welt in Mikronationen, Privatstädte und Steueroasen zerlegen wollen</t>
  </si>
  <si>
    <t>JPFK;KJ;KFF;KCL;KCSA;KCB;KCP;KCA;JPQ</t>
  </si>
  <si>
    <t>978-3-518-77757-2</t>
  </si>
  <si>
    <t>978-3-518-43147-4</t>
  </si>
  <si>
    <t>Zeilen und Tage III</t>
  </si>
  <si>
    <t>Notizen 2013-2016</t>
  </si>
  <si>
    <t>DND;JBCC;QD</t>
  </si>
  <si>
    <t>978-3-518-77784-8</t>
  </si>
  <si>
    <t>978-3-518-58803-1</t>
  </si>
  <si>
    <t>Nihilistische Zeiten</t>
  </si>
  <si>
    <t>Denken mit Max Weber | Plädoyer gegen die Entwertung von Wahrheit, Wissen und politischer Verantwortung</t>
  </si>
  <si>
    <t>QDTS;JP;JBCT5</t>
  </si>
  <si>
    <t>978-3-518-77786-2</t>
  </si>
  <si>
    <t>978-3-518-58804-8</t>
  </si>
  <si>
    <t>Daston</t>
  </si>
  <si>
    <t>Regeln</t>
  </si>
  <si>
    <t>Eine kurze Geschichte | Über die Regeln unseres Lebens</t>
  </si>
  <si>
    <t>PDA;PDX</t>
  </si>
  <si>
    <t>978-3-518-77788-6</t>
  </si>
  <si>
    <t>978-3-518-58805-5</t>
  </si>
  <si>
    <t>Feyerabend/Hagner/Hampe</t>
  </si>
  <si>
    <t>Historische Wurzeln moderner Probleme</t>
  </si>
  <si>
    <t>Vorlesung an der ETH Zürich 1985</t>
  </si>
  <si>
    <t>QDTK;GTB</t>
  </si>
  <si>
    <t>978-3-518-77793-0</t>
  </si>
  <si>
    <t>978-3-518-58807-9</t>
  </si>
  <si>
    <t>Gordon</t>
  </si>
  <si>
    <t>Prekäres Glück</t>
  </si>
  <si>
    <t>Adorno und die Quellen der Normativität. Frankfurter Adorno-Vorlesungen 2019 | Ein neuer Blick auf ein Jahrhundertwerk</t>
  </si>
  <si>
    <t>QDHR;QDTQ;JBF</t>
  </si>
  <si>
    <t>978-3-518-77795-4</t>
  </si>
  <si>
    <t>978-3-518-58808-6</t>
  </si>
  <si>
    <t>Wright</t>
  </si>
  <si>
    <t>Warum Klasse zählt</t>
  </si>
  <si>
    <t>| Ein Meilenstein der Klassentheorie</t>
  </si>
  <si>
    <t>JBSA;JPH;JPW;QDTS;JHB</t>
  </si>
  <si>
    <t>978-3-518-77826-5</t>
  </si>
  <si>
    <t>978-3-518-58806-2</t>
  </si>
  <si>
    <t>Das Gespräch der Geschlechter</t>
  </si>
  <si>
    <t>Eine Philosophie der Zustimmung | Zustimmung macht Sex schön!</t>
  </si>
  <si>
    <t>QDTS;JBSF;JBFW</t>
  </si>
  <si>
    <t>978-3-518-77364-2</t>
  </si>
  <si>
    <t>978-3-518-40893-3</t>
  </si>
  <si>
    <t>Müller/Hörnigk</t>
  </si>
  <si>
    <t>Werke. Herausgegeben von Frank Hörnigk</t>
  </si>
  <si>
    <t>Werke 1: Die Gedichte</t>
  </si>
  <si>
    <t>DCC;DCF;DCQ;3MP</t>
  </si>
  <si>
    <t>978-3-518-77365-9</t>
  </si>
  <si>
    <t>978-3-518-40894-0</t>
  </si>
  <si>
    <t>Werke</t>
  </si>
  <si>
    <t>Werke 2: Die Prosa</t>
  </si>
  <si>
    <t>978-3-518-77366-6</t>
  </si>
  <si>
    <t>978-3-518-40895-7</t>
  </si>
  <si>
    <t>Werke 3: Die Stücke 1</t>
  </si>
  <si>
    <t>DDC;1DFG;1QBDL;3MP</t>
  </si>
  <si>
    <t>978-3-518-77367-3</t>
  </si>
  <si>
    <t>978-3-518-40896-4</t>
  </si>
  <si>
    <t>Werke 4: Die Stücke 2</t>
  </si>
  <si>
    <t>978-3-518-77368-0</t>
  </si>
  <si>
    <t>978-3-518-40897-1</t>
  </si>
  <si>
    <t>Werke 5: Die Stücke 3</t>
  </si>
  <si>
    <t>DDC;DNT;DSBH;3MP</t>
  </si>
  <si>
    <t>978-3-518-77369-7</t>
  </si>
  <si>
    <t>978-3-518-40898-8</t>
  </si>
  <si>
    <t>Werke 6: Die Stücke 4. Bearbeitungen für Theater, Film und Rundfunk</t>
  </si>
  <si>
    <t>978-3-518-77372-7</t>
  </si>
  <si>
    <t>978-3-518-41495-8</t>
  </si>
  <si>
    <t>Werke 7: Die Stücke 5. Die Übersetzungen</t>
  </si>
  <si>
    <t>978-3-518-77373-4</t>
  </si>
  <si>
    <t>978-3-518-41496-5</t>
  </si>
  <si>
    <t>Werke 8: Schriften</t>
  </si>
  <si>
    <t>978-3-518-77838-8</t>
  </si>
  <si>
    <t>978-3-518-43105-4</t>
  </si>
  <si>
    <t>Epplée</t>
  </si>
  <si>
    <t>Die unbequeme Vergangenheit</t>
  </si>
  <si>
    <t>Vom Umgang mit Staatsverbrechen in Russland und anderswo</t>
  </si>
  <si>
    <t>JPVC;JWXK;JPVH;JPHX;JPVR1;1KLSA;1DFG;1FPJ;1DTP;1DTA;1DSE;1HFMS;3MPQ-DE-J;3MPBLB;3MPBG</t>
  </si>
  <si>
    <t>978-3-518-77763-3</t>
  </si>
  <si>
    <t>978-3-518-47356-6</t>
  </si>
  <si>
    <t>Beschleunigen wir die Resonanz!</t>
  </si>
  <si>
    <t>Gespräche mit Nathanaël Wallenhorst | Eine zugängliche Einführung in Rosas Denken und eine Weiterführung seiner Philosophie</t>
  </si>
  <si>
    <t>JHBL;JNF;JPVC;JBF;DNPB</t>
  </si>
  <si>
    <t>978-3-518-77847-0</t>
  </si>
  <si>
    <t>978-3-518-43157-3</t>
  </si>
  <si>
    <t>Bachmann/Bengesser/Schiffermüller/Pelloni</t>
  </si>
  <si>
    <t>»Senza casa«. Autobiographische Skizzen, Notate und Tagebucheintragungen</t>
  </si>
  <si>
    <t>DND;DNBL1;DSK;3MPQ</t>
  </si>
  <si>
    <t>978-3-518-77853-1</t>
  </si>
  <si>
    <t>978-3-518-43159-7</t>
  </si>
  <si>
    <t>Bernofsky</t>
  </si>
  <si>
    <t>»Hellseher im Kleinen«</t>
  </si>
  <si>
    <t>Das Leben Robert Walsers | Eine sorgfältig recherchierte und reich bebilderte Biografie | Der perfekte Einstieg in den Walser-Kosmos</t>
  </si>
  <si>
    <t>DNBL;DSBH;1DFG-DE-BE;1DFH-CH-CB;3MPB</t>
  </si>
  <si>
    <t>978-3-518-77856-2</t>
  </si>
  <si>
    <t>978-3-518-43165-8</t>
  </si>
  <si>
    <t>Menasse</t>
  </si>
  <si>
    <t>Die Welt von morgen</t>
  </si>
  <si>
    <t>Ein souveränes demokratisches Europa – und seine Feinde | Eine Streitschrift für das Friedensprojekt Europa</t>
  </si>
  <si>
    <t>JPHV;NHD;JPFN;JPV;JPHF;1DDB-BE-B;1QFE;1D;3MP;3MR</t>
  </si>
  <si>
    <t>978-3-518-77867-8</t>
  </si>
  <si>
    <t>978-3-518-43175-7</t>
  </si>
  <si>
    <t>Eine Arbeiterin</t>
  </si>
  <si>
    <t>Leben, Alter und Sterben | Das große neue Buch des Autors von »Rückkehr nach Reims«</t>
  </si>
  <si>
    <t>DNC;JBSP4;FXL;FXN;QDTS;1DDF;5PDD</t>
  </si>
  <si>
    <t>978-3-518-77873-9</t>
  </si>
  <si>
    <t>978-3-518-43177-1</t>
  </si>
  <si>
    <t>Später</t>
  </si>
  <si>
    <t>Adornos Erben</t>
  </si>
  <si>
    <t>Eine Geschichte aus der Bundesrepublik | Die Frankfurter Schule – 100 Jahre Institut für Sozialforschung</t>
  </si>
  <si>
    <t>QDTS1;DNBM;JBCC9;QDH;1DFG-DE-UHA;1QBDN;3MPQ</t>
  </si>
  <si>
    <t>978-3-518-77875-3</t>
  </si>
  <si>
    <t>978-3-518-43180-1</t>
  </si>
  <si>
    <t>Zahra</t>
  </si>
  <si>
    <t>Gegen die Welt</t>
  </si>
  <si>
    <t>Nationalismus und Abschottung in der Zwischenkriegszeit | Wie die Globalisierung Anfang des 20. Jahrhunderts scheiterte – und warum uns das eine Warnung sein sollte</t>
  </si>
  <si>
    <t>NHB;JBFH;JPFN;JPW;KCZ;1QFE;3MPBG</t>
  </si>
  <si>
    <t>978-3-518-77877-7</t>
  </si>
  <si>
    <t>978-3-518-58809-3</t>
  </si>
  <si>
    <t>Verkaufte Zukunft</t>
  </si>
  <si>
    <t>Warum der Kampf gegen den Klimawandel zu scheitern droht | Neue Ansätze zu einer realistischen Klimapolitik</t>
  </si>
  <si>
    <t>JPW;RNPG;JBFZ;JBFF;RND</t>
  </si>
  <si>
    <t>978-3-518-77879-1</t>
  </si>
  <si>
    <t>978-3-518-58810-9</t>
  </si>
  <si>
    <t>Henning</t>
  </si>
  <si>
    <t>Wissenschaftsfreiheit und Moral</t>
  </si>
  <si>
    <t>Beste philosophische Aufklärung zum Streitthema »Cancel Culture«</t>
  </si>
  <si>
    <t>QDTK;QDTQ;QD;QDT</t>
  </si>
  <si>
    <t>978-3-518-77882-1</t>
  </si>
  <si>
    <t>978-3-518-58811-6</t>
  </si>
  <si>
    <t>Der Diskurs der Philosophie</t>
  </si>
  <si>
    <t>Bisher unbekannt und unveröffentlicht | Foucaults Geschichte der Philosophie von Decartes bis zum 20. Jahrhundert</t>
  </si>
  <si>
    <t>QD;QDH;QDT</t>
  </si>
  <si>
    <t>978-3-518-77884-5</t>
  </si>
  <si>
    <t>978-3-518-58812-3</t>
  </si>
  <si>
    <t>Die Evolution des Handelns</t>
  </si>
  <si>
    <t>Von den Eidechsen zum Menschen | Ein neues Standardwerk der Evolutionspsychologie</t>
  </si>
  <si>
    <t>JMR;JMC;JM</t>
  </si>
  <si>
    <t>978-3-518-77885-2</t>
  </si>
  <si>
    <t>978-3-518-58813-0</t>
  </si>
  <si>
    <t>Adorno/Friedeburg/Braunstein/Gelhard</t>
  </si>
  <si>
    <t>Theodor W. Adorno, Ludwig von Friedeburg, Briefwechsel 1950-1969</t>
  </si>
  <si>
    <t>Und weitere Materialien</t>
  </si>
  <si>
    <t>JHBC;J;JHBA</t>
  </si>
  <si>
    <t>978-3-518-77886-9</t>
  </si>
  <si>
    <t>978-3-518-58814-7</t>
  </si>
  <si>
    <t>Eugenische Phantasmen</t>
  </si>
  <si>
    <t>Eine deutsche Geschichte</t>
  </si>
  <si>
    <t>NHTB;NHTF;NHTX;3MPBGJ-DE-H</t>
  </si>
  <si>
    <t>978-3-518-77893-7</t>
  </si>
  <si>
    <t>978-3-518-58815-4</t>
  </si>
  <si>
    <t>Vertovec</t>
  </si>
  <si>
    <t>Superdiversität</t>
  </si>
  <si>
    <t>Migration und soziale Komplexität | Das Grundlagenwerk eines weltweit führenden Migrations- und Diversitätsforschers</t>
  </si>
  <si>
    <t>JHBA;JHBD</t>
  </si>
  <si>
    <t>978-3-518-77913-2</t>
  </si>
  <si>
    <t>978-3-518-30037-4</t>
  </si>
  <si>
    <t>Gregorio/Reuter/Vogel/Werner</t>
  </si>
  <si>
    <t>Geist und Imagination</t>
  </si>
  <si>
    <t>Zur Bedeutung der Vorstellungskraft für Denken und Handeln</t>
  </si>
  <si>
    <t>978-3-518-77915-6</t>
  </si>
  <si>
    <t>978-3-518-30038-1</t>
  </si>
  <si>
    <t>Die Architektonik der Vernunft</t>
  </si>
  <si>
    <t>Zweckmäßigkeit und systematische Einheit in Kants »Kritik der reinen Vernunft«</t>
  </si>
  <si>
    <t>QDHM;QDTM;QDTJ</t>
  </si>
  <si>
    <t>978-3-518-77917-0</t>
  </si>
  <si>
    <t>978-3-518-30039-8</t>
  </si>
  <si>
    <t>Die Überlegenheit der Unterlegenen</t>
  </si>
  <si>
    <t>Eine Theorie der Gegengemeinschaften | Ein neues Grundlagenwerk zur Kritischen Theorie subalterner Praktiken und Kämpfe</t>
  </si>
  <si>
    <t>JPH;JPF</t>
  </si>
  <si>
    <t>978-3-518-77919-4</t>
  </si>
  <si>
    <t>978-3-518-30040-4</t>
  </si>
  <si>
    <t>Hoppe/Vogelmann</t>
  </si>
  <si>
    <t>Feministische Epistemologien</t>
  </si>
  <si>
    <t>Ein Reader | Eine kompakte Einführung in die feministische Erkenntnis- und Wissenschaftstheorie</t>
  </si>
  <si>
    <t>QDTK;QDTS</t>
  </si>
  <si>
    <t>978-3-518-77923-1</t>
  </si>
  <si>
    <t>978-3-518-30041-1</t>
  </si>
  <si>
    <t>Sparenborg/Moellendorf</t>
  </si>
  <si>
    <t>Klimaethik</t>
  </si>
  <si>
    <t>QDTQ;RNPG;QDTS;RN</t>
  </si>
  <si>
    <t>978-3-518-77927-9</t>
  </si>
  <si>
    <t>978-3-518-30043-5</t>
  </si>
  <si>
    <t>Hübner</t>
  </si>
  <si>
    <t>Was uns frei macht</t>
  </si>
  <si>
    <t>Ein Versuch über die Autonomie des Willens</t>
  </si>
  <si>
    <t>QDTJ;QDTQ</t>
  </si>
  <si>
    <t>978-3-518-77929-3</t>
  </si>
  <si>
    <t>978-3-518-30044-2</t>
  </si>
  <si>
    <t>Beckers/Teubner</t>
  </si>
  <si>
    <t>Digitale Aktanten, Hybride, Schwärme</t>
  </si>
  <si>
    <t>Drei Haftungsregime für künstliche Intelligenz</t>
  </si>
  <si>
    <t>QDTQ;LAQ;LAB;LAP</t>
  </si>
  <si>
    <t>978-3-518-77935-4</t>
  </si>
  <si>
    <t>978-3-518-02986-2</t>
  </si>
  <si>
    <t>Schaupp</t>
  </si>
  <si>
    <t>Stoffwechselpolitik</t>
  </si>
  <si>
    <t>Arbeit, Natur und die Zukunft des Planeten | Vom kolonialen Dreieckshandel bis zur Care-Krise</t>
  </si>
  <si>
    <t>JHBL;NHTK;RNT;KCZ;KCVG</t>
  </si>
  <si>
    <t>978-3-518-77939-2</t>
  </si>
  <si>
    <t>978-3-518-02988-6</t>
  </si>
  <si>
    <t>Schultz</t>
  </si>
  <si>
    <t>Landkrank</t>
  </si>
  <si>
    <t>Ein mitreißender Essay über die Conditio humana in Zeiten des Klimawandels | Mit einem Vorwort von Luisa Neubauer</t>
  </si>
  <si>
    <t>DNL;JBFV;RNPG;RNU;RNT;1DDF-FR-UEA;3MRB</t>
  </si>
  <si>
    <t>978-3-518-77943-9</t>
  </si>
  <si>
    <t>978-3-518-12789-6</t>
  </si>
  <si>
    <t>Schmalz</t>
  </si>
  <si>
    <t>Das Bevölkerungsargument</t>
  </si>
  <si>
    <t>Wie die Sorge vor zu vielen Menschen Politik beeinflusst</t>
  </si>
  <si>
    <t>JPA;JHBD;JPS;JPVH;JBFH;JBFA1</t>
  </si>
  <si>
    <t>978-3-518-77945-3</t>
  </si>
  <si>
    <t>978-3-518-12802-2</t>
  </si>
  <si>
    <t>Penman</t>
  </si>
  <si>
    <t>Fassbinder</t>
  </si>
  <si>
    <t>Tausende von Spiegeln | Über eine Ikone des Neuen Deutschen Films – geschrieben von einer Legende des Pop-Journalismus</t>
  </si>
  <si>
    <t>ATFB;ATFA;JBCC1;ATD;1QBDN;3MP</t>
  </si>
  <si>
    <t>978-3-518-77949-1</t>
  </si>
  <si>
    <t>978-3-518-12837-4</t>
  </si>
  <si>
    <t>Pichl</t>
  </si>
  <si>
    <t>Law statt Order</t>
  </si>
  <si>
    <t>Der Kampf um den Rechtsstaat</t>
  </si>
  <si>
    <t>JPV;JBFH;JKSW1;LAQ;JBFL</t>
  </si>
  <si>
    <t>978-3-518-77997-2</t>
  </si>
  <si>
    <t>978-3-518-12796-4</t>
  </si>
  <si>
    <t>Unter Beobachtung</t>
  </si>
  <si>
    <t>Die Bestimmung der liberalen Demokratie und ihrer Freunde | Das Buch zum vieldiskutierten Essay »Der Geist der Gesetze« in der Zeitschrift »Merkur«</t>
  </si>
  <si>
    <t>JPHV;JPV;JPHC;JPB;JPHF</t>
  </si>
  <si>
    <t>978-3-518-78005-3</t>
  </si>
  <si>
    <t>978-3-518-58823-9</t>
  </si>
  <si>
    <t>Zur Bekämpfung des Antisemitismus heute</t>
  </si>
  <si>
    <t>JPFQ;JPH;JPW;QRJ;5PGJ</t>
  </si>
  <si>
    <t>978-3-518-77953-8</t>
  </si>
  <si>
    <t>978-3-518-12843-5</t>
  </si>
  <si>
    <t>Bröckling/Krasmann/Lemke</t>
  </si>
  <si>
    <t>Glossar der Gegenwart 2.0</t>
  </si>
  <si>
    <t>Von »Achtsamkeit« bis »Virus« – Überblick über zentrale gesellschaftliche und politische Begriffe unserer Gegenwart</t>
  </si>
  <si>
    <t>JPA;JPF;JBF;GBCD;3MRB</t>
  </si>
  <si>
    <t>978-3-518-78019-0</t>
  </si>
  <si>
    <t>978-3-518-43202-0</t>
  </si>
  <si>
    <t>Borries</t>
  </si>
  <si>
    <t>Architektur im Anthropozän</t>
  </si>
  <si>
    <t>Eine spekulative Archäologie | Was Architektur über uns und unsere Lebensweise verrät</t>
  </si>
  <si>
    <t>JBFZ;NKT;RNPG;JBSD;RNP;AMK;AMG;1A;3MR;3ACFD</t>
  </si>
  <si>
    <t>978-3-518-78033-6</t>
  </si>
  <si>
    <t>978-3-518-43206-8</t>
  </si>
  <si>
    <t>Explosive Moderne</t>
  </si>
  <si>
    <t>Eine scharfsinnige Analyse unserer emotionsgeladenen Gegenwart</t>
  </si>
  <si>
    <t>JPHV;JB;DS;JPF;JHBA;VSPQ;1A;3MR</t>
  </si>
  <si>
    <t>978-3-518-78044-2</t>
  </si>
  <si>
    <t>978-3-518-43214-3</t>
  </si>
  <si>
    <t>Der Kontinent ohne Eigenschaften</t>
  </si>
  <si>
    <t>Lesezeichen im Buch Europa | Vielbeachtete Vorlesungen am Collège de France</t>
  </si>
  <si>
    <t>QDTS;JPSN;JPFN;1QFE;1D</t>
  </si>
  <si>
    <t>978-3-518-78047-3</t>
  </si>
  <si>
    <t>978-3-518-43204-4</t>
  </si>
  <si>
    <t>Thome</t>
  </si>
  <si>
    <t>Schmales Gewässer, gefährliche Strömung</t>
  </si>
  <si>
    <t>Über den Konflikt in der Taiwanstraße | Ein kompakter Überblick von dem Taiwan-Experten zu den Spannungen zwischen den Supermächten USA und China</t>
  </si>
  <si>
    <t>JPSL;NHF;JPSD;NHTT;NHTQ;JWL;GTM;1FPCW;1QRG;1QSPL;3MRB</t>
  </si>
  <si>
    <t>978-3-518-78049-7</t>
  </si>
  <si>
    <t>978-3-518-43188-7</t>
  </si>
  <si>
    <t>Urbansky/Wagner</t>
  </si>
  <si>
    <t>China und Russland</t>
  </si>
  <si>
    <t>Kurze Geschichte einer langen Beziehung | Die grundlegende Einführung in das chinesisch-russische Verhältnis</t>
  </si>
  <si>
    <t>JPS;NHF;NHD;JPSL;NHTQ;JPHX;1FPC;1DTA;3M</t>
  </si>
  <si>
    <t>978-3-518-78054-1</t>
  </si>
  <si>
    <t>978-3-518-58818-5</t>
  </si>
  <si>
    <t>Die Klinik der Würde</t>
  </si>
  <si>
    <t>Eine Streitschrift gegen die neue Würdelosigkeit in unserer Gesellschaft</t>
  </si>
  <si>
    <t>JMS;QDTQ;JBFV;JMQ;JMH</t>
  </si>
  <si>
    <t>978-3-518-78056-5</t>
  </si>
  <si>
    <t>978-3-518-58820-8</t>
  </si>
  <si>
    <t>Gehring</t>
  </si>
  <si>
    <t>Biegsame Expertise</t>
  </si>
  <si>
    <t>Geschichte der Bioethik in Deutschland | Das neue Standardwerk</t>
  </si>
  <si>
    <t>MBX;QDTQ</t>
  </si>
  <si>
    <t>978-3-518-78058-9</t>
  </si>
  <si>
    <t>978-3-518-58819-2</t>
  </si>
  <si>
    <t>»Es musste etwas besser werden …«</t>
  </si>
  <si>
    <t>Gespräche mit Stefan Müller-Doohm und Roman Yos | Der perfekte Einstieg in den Habermas-Kosmos</t>
  </si>
  <si>
    <t>DNPB;DNBM;QDHR;QDTS1;1DFG;1QBDN;3MRB;3MPQ</t>
  </si>
  <si>
    <t>978-3-518-78060-2</t>
  </si>
  <si>
    <t>978-3-518-58817-8</t>
  </si>
  <si>
    <t>Visionen der Ungleichheit</t>
  </si>
  <si>
    <t>Von der Französischen Revolution bis zur Gegenwart | Eine brillante Reflexion über soziale Ungleichheit | Bietet beste wirtschaftswissenschaftliche Aufklärung</t>
  </si>
  <si>
    <t>KCZ;DNBZ;JBFA;JBSA;KCP;KCS</t>
  </si>
  <si>
    <t>978-3-518-78063-3</t>
  </si>
  <si>
    <t>978-3-518-58816-1</t>
  </si>
  <si>
    <t>Moyn</t>
  </si>
  <si>
    <t>Der Liberalismus gegen sich selbst</t>
  </si>
  <si>
    <t>Intellektuelle im Kalten Krieg und die Entstehung der Gegenwart | Die historischen Ursachen der Krise des Liberalismus</t>
  </si>
  <si>
    <t>JPFK</t>
  </si>
  <si>
    <t>978-3-518-78065-7</t>
  </si>
  <si>
    <t>978-3-518-58822-2</t>
  </si>
  <si>
    <t>Verlust</t>
  </si>
  <si>
    <t>Ein Grundproblem der Moderne | Die erste umfassende Studie zum zentralen gesellschaftlichen Thema Verlust</t>
  </si>
  <si>
    <t>JHB;JBS;JBC;JBF</t>
  </si>
  <si>
    <t>978-3-518-78093-0</t>
  </si>
  <si>
    <t>978-3-518-30050-3</t>
  </si>
  <si>
    <t>Angebauer/Blumenfeld/Wesche</t>
  </si>
  <si>
    <t>Umkämpftes Eigentum</t>
  </si>
  <si>
    <t>Eine gesellschaftstheoretische Debatte</t>
  </si>
  <si>
    <t>JPA;KCA;LNS;KFFR</t>
  </si>
  <si>
    <t>978-3-518-78095-4</t>
  </si>
  <si>
    <t>978-3-518-30051-0</t>
  </si>
  <si>
    <t>Balibar/Bojadžijev/Eichhorn</t>
  </si>
  <si>
    <t>Rasse, Geschlecht, Gattung</t>
  </si>
  <si>
    <t>Zur Frage der anthropologischen Differenzen | Bahnbrechende Studien des großen Philosophen zu Rassismus und Anthropologie</t>
  </si>
  <si>
    <t>JHMC;QDTS;3MRB</t>
  </si>
  <si>
    <t>978-3-518-78103-6</t>
  </si>
  <si>
    <t>978-3-518-30054-1</t>
  </si>
  <si>
    <t>Verkörperte Gefühle</t>
  </si>
  <si>
    <t>Zur Phänomenologie von Affektivität und Interaffektivität | Ein neues Grundlagenwerk zur Phänomenologie der Gefühle</t>
  </si>
  <si>
    <t>QDTM;JMM;JMQ</t>
  </si>
  <si>
    <t>978-3-518-78105-0</t>
  </si>
  <si>
    <t>978-3-518-30056-5</t>
  </si>
  <si>
    <t>Govrin</t>
  </si>
  <si>
    <t>Universalismus von unten</t>
  </si>
  <si>
    <t>Eine Theorie radikaler Gleichheit | Eine neue philosophische Grundlegung des Universalismus</t>
  </si>
  <si>
    <t>JP;JB;JBFA;QDTS</t>
  </si>
  <si>
    <t>978-3-518-78107-4</t>
  </si>
  <si>
    <t>978-3-518-30055-8</t>
  </si>
  <si>
    <t>Der Stachel des Digitalen</t>
  </si>
  <si>
    <t>Geisteswissenschaften und Digital Humanities</t>
  </si>
  <si>
    <t>JBC;UBJ;JBFV5;UXA</t>
  </si>
  <si>
    <t>978-3-518-78109-8</t>
  </si>
  <si>
    <t>978-3-518-30052-7</t>
  </si>
  <si>
    <t>Volk und Elite</t>
  </si>
  <si>
    <t>Eine Gesellschaftstheorie des Populismus | Ein unverzichtbares Buch, um die gegenwärtige populistische Welle zu verstehen</t>
  </si>
  <si>
    <t>JPF;JPV;JPW</t>
  </si>
  <si>
    <t>978-3-518-78113-5</t>
  </si>
  <si>
    <t>978-3-518-30053-4</t>
  </si>
  <si>
    <t>Saar</t>
  </si>
  <si>
    <t>Was ist Sozialphilosophie?</t>
  </si>
  <si>
    <t>| Eine neue Grundlegung der Kritischen Theorie</t>
  </si>
  <si>
    <t>QDTS;J</t>
  </si>
  <si>
    <t>978-3-518-78115-9</t>
  </si>
  <si>
    <t>978-3-518-30057-2</t>
  </si>
  <si>
    <t>Assoziationen</t>
  </si>
  <si>
    <t>Das Erlebnis der Individualität</t>
  </si>
  <si>
    <t>QDHR5;QDTM</t>
  </si>
  <si>
    <t>978-3-518-78119-7</t>
  </si>
  <si>
    <t>978-3-518-12838-1</t>
  </si>
  <si>
    <t>Kopper</t>
  </si>
  <si>
    <t>Olga Benario</t>
  </si>
  <si>
    <t>Ein kurzes Leben im Dienst der Weltrevolution | Jüdin, Kommunistin, Agentin – ein außergewöhnliches Leben im »Zeitalter der Extreme«</t>
  </si>
  <si>
    <t>DNBH;JPFC;NHTV;JPSH;3MPB</t>
  </si>
  <si>
    <t>978-3-518-78123-4</t>
  </si>
  <si>
    <t>978-3-518-02989-3</t>
  </si>
  <si>
    <t>Ungleich vereint</t>
  </si>
  <si>
    <t>Warum der Osten anders bleibt | Ein Buch, das aus Sackgassen herausführt – und für Gesprächsstoff sorgt | Bayerischer Buchpreis 2024</t>
  </si>
  <si>
    <t>JHB;JBS;JPHV;JPFQ;1DFG-DE-F;3MRB</t>
  </si>
  <si>
    <t>978-3-518-78127-2</t>
  </si>
  <si>
    <t>978-3-518-12863-3</t>
  </si>
  <si>
    <t>Das Prinzip Trotzdem</t>
  </si>
  <si>
    <t>Warum wir den Journalismus vor den Medien retten müssen</t>
  </si>
  <si>
    <t>JPHV;UBW;JBCT5;JBCT4;3MR</t>
  </si>
  <si>
    <t>978-3-518-78173-9</t>
  </si>
  <si>
    <t>978-3-518-43186-3</t>
  </si>
  <si>
    <t>Bachmann/Wörgötter</t>
  </si>
  <si>
    <t>Ein Ort für Zufälle | Georg-Büchner-Preis-Rede und poetische Berlin-Prosa</t>
  </si>
  <si>
    <t>DNL;FYB;DSK;FBA;DNS;1DFG-DE-BE</t>
  </si>
  <si>
    <t>978-3-518-78177-7</t>
  </si>
  <si>
    <t>978-3-518-02991-6</t>
  </si>
  <si>
    <t>Geteilter Horizont</t>
  </si>
  <si>
    <t>Die Zukunft der Ukraine | Wird der Kampf um die europäische Freiheit in der Ukraine entschieden?</t>
  </si>
  <si>
    <t>DNXM;JPSL;NHTT;NHWR9;DNP;1DTN;3MR</t>
  </si>
  <si>
    <t>978-3-518-77933-0</t>
  </si>
  <si>
    <t>978-3-518-30072-5</t>
  </si>
  <si>
    <t>Bassiouni/Buddeberg/Iser/Karnein/Saar</t>
  </si>
  <si>
    <t>Die Macht der Rechtfertigung</t>
  </si>
  <si>
    <t>Perspektiven einer kritischen Theorie der Gerechtigkeit</t>
  </si>
  <si>
    <t>QDTS1;QDTQ;JHBA</t>
  </si>
  <si>
    <t>978-3-518-78193-7</t>
  </si>
  <si>
    <t>978-3-518-30059-6</t>
  </si>
  <si>
    <t>Seelenstände der Psychoanalyse</t>
  </si>
  <si>
    <t>Das Unmögliche jenseits einer souveränen Grausamkeit</t>
  </si>
  <si>
    <t>QDT;JMAF;JMA;QDHR7;QDHR;1DDF;3MP</t>
  </si>
  <si>
    <t>978-3-518-78222-4</t>
  </si>
  <si>
    <t>978-3-518-58825-3</t>
  </si>
  <si>
    <t>Deleuze</t>
  </si>
  <si>
    <t>Über die Malerei</t>
  </si>
  <si>
    <t>Vorlesungen März-Juni 1981 | Die legendären Vorlesungen des großen Philosophen</t>
  </si>
  <si>
    <t>ABA;AFC;QDTN</t>
  </si>
  <si>
    <t>978-3-518-78228-6</t>
  </si>
  <si>
    <t>978-3-518-58828-4</t>
  </si>
  <si>
    <t>Moralische Gefühle, moralische Wirklichkeit, moralischer Fortschritt</t>
  </si>
  <si>
    <t>| Das neue tiefschürfende Buch des weltberühmten amerikanischen Philosophen</t>
  </si>
  <si>
    <t>QDTQ;QDTM;QDTK;QDTS</t>
  </si>
  <si>
    <t>978-3-518-78248-4</t>
  </si>
  <si>
    <t>978-3-518-30060-2</t>
  </si>
  <si>
    <t>Deleuze/Lapoujade</t>
  </si>
  <si>
    <t>Die einsame Insel</t>
  </si>
  <si>
    <t>Texte und Gespräche 1953-1974</t>
  </si>
  <si>
    <t>QDHR;NHTB;1DDF;3MP</t>
  </si>
  <si>
    <t>978-3-518-78279-8</t>
  </si>
  <si>
    <t>978-3-518-02999-2</t>
  </si>
  <si>
    <t>Rushkoff</t>
  </si>
  <si>
    <t>Survival of the Richest</t>
  </si>
  <si>
    <t>Warum wir vor den Tech-Milliardären noch nicht einmal auf dem Mars sicher sind | Eine scharfsinnige Analyse</t>
  </si>
  <si>
    <t>JBF;KNTX;KCL;JPF;JHB;1A;3MR</t>
  </si>
  <si>
    <t>978-3-518-78196-8</t>
  </si>
  <si>
    <t>978-3-518-42606-7</t>
  </si>
  <si>
    <t>Bachmann/Böll/Langer</t>
  </si>
  <si>
    <t>»Was machen wir aus unserem Leben?«. Der Briefwechsel</t>
  </si>
  <si>
    <t>DND;DNBL;DSK;1DDR;1DFG-DE-VRC;1DST-IT-TZR;3MPQ</t>
  </si>
  <si>
    <t>978-3-518-78198-2</t>
  </si>
  <si>
    <t>978-3-518-43218-1</t>
  </si>
  <si>
    <t>Vor dem Untergang</t>
  </si>
  <si>
    <t>Hitlers Jahre in der »Wolfsschanze« | Ein zentraler Ort des Zweiten Weltkriegs</t>
  </si>
  <si>
    <t>NHWR7;JWXK;JPFN;JPHX;JPFQ;1DFG;1DTP-PL-E;3MPBLB</t>
  </si>
  <si>
    <t>978-3-518-78206-4</t>
  </si>
  <si>
    <t>978-3-518-43223-5</t>
  </si>
  <si>
    <t>Deutschmann</t>
  </si>
  <si>
    <t>Die Exponentialgesellschaft</t>
  </si>
  <si>
    <t>Vom Ende des Wachstums zur Stabilisierung der Welt | Soziologie in Bestform</t>
  </si>
  <si>
    <t>JHB;KCSA;RNPG;JBFZ;KCG;1A;3MR</t>
  </si>
  <si>
    <t>978-3-518-78224-8</t>
  </si>
  <si>
    <t>978-3-518-58826-0</t>
  </si>
  <si>
    <t>Leben der Stimme</t>
  </si>
  <si>
    <t>Ein Versuch über Nähe</t>
  </si>
  <si>
    <t>DSA;DNC</t>
  </si>
  <si>
    <t>978-3-518-78226-2</t>
  </si>
  <si>
    <t>978-3-518-58827-7</t>
  </si>
  <si>
    <t>Universalismus</t>
  </si>
  <si>
    <t>Weltherrschaft und Menschheitsethos | Das Hauptwerk des großen Soziologen zur Globalgeschichte von Religion und politischer Macht | Platz 1 Sachbuchbestenliste WELT, NZZ, ORF</t>
  </si>
  <si>
    <t>JBCC9;Q;JHBA</t>
  </si>
  <si>
    <t>978-3-518-78233-0</t>
  </si>
  <si>
    <t>978-3-518-58829-1</t>
  </si>
  <si>
    <t>Quindeau</t>
  </si>
  <si>
    <t>Psychoanalyse und Antisemitismus</t>
  </si>
  <si>
    <t>JMAF;JPFQ</t>
  </si>
  <si>
    <t>978-3-518-78235-4</t>
  </si>
  <si>
    <t>978-3-518-58830-7</t>
  </si>
  <si>
    <t>Post-</t>
  </si>
  <si>
    <t>Nachruf auf eine Vorsilbe | Ein Plädoyer für Geistesgegenwart</t>
  </si>
  <si>
    <t>JBCC9;QDTS;CFA</t>
  </si>
  <si>
    <t>978-3-518-78253-8</t>
  </si>
  <si>
    <t>978-3-518-30067-1</t>
  </si>
  <si>
    <t>Fanon</t>
  </si>
  <si>
    <t>Aspekte der algerischen Revolution / Die Verdammten dieser Erde</t>
  </si>
  <si>
    <t>| Zwei Klassiker des großen Denkers der Dekolonisierung in einem Band</t>
  </si>
  <si>
    <t>JPW;JPA;QDTS</t>
  </si>
  <si>
    <t>978-3-518-78257-6</t>
  </si>
  <si>
    <t>978-3-518-30045-9</t>
  </si>
  <si>
    <t>Hollstein/Oberthür</t>
  </si>
  <si>
    <t>Resonanz und Kritik</t>
  </si>
  <si>
    <t>Perspektiven auf eine Soziologie der Weltbeziehungen</t>
  </si>
  <si>
    <t>JHBA;JHBD;JHBC</t>
  </si>
  <si>
    <t>978-3-518-78259-0</t>
  </si>
  <si>
    <t>978-3-518-30064-0</t>
  </si>
  <si>
    <t>Imdahl/Blümle/Heimann</t>
  </si>
  <si>
    <t>Kunst als Ereignis</t>
  </si>
  <si>
    <t>Ausgewählte Schriften</t>
  </si>
  <si>
    <t>AGA;ABA;QDTN</t>
  </si>
  <si>
    <t>978-3-518-78264-4</t>
  </si>
  <si>
    <t>978-3-518-30069-5</t>
  </si>
  <si>
    <t>Führung und Gefolgschaft</t>
  </si>
  <si>
    <t>Management im Nationalsozialismus und in der Demokratie | »Eine hervorragende und gut lesbare Schrift.« FAZ</t>
  </si>
  <si>
    <t>JPHL;JPA;JPHX;JBSA;JBF</t>
  </si>
  <si>
    <t>978-3-518-78266-8</t>
  </si>
  <si>
    <t>978-3-518-30063-3</t>
  </si>
  <si>
    <t>Demokratie und Gewaltengliederung</t>
  </si>
  <si>
    <t>Studien zur Verfassungstheorie | Grundlegende Studien des bedeutenden Staatsrechtlers</t>
  </si>
  <si>
    <t>LAB;LAQ;LAZ</t>
  </si>
  <si>
    <t>978-3-518-78275-0</t>
  </si>
  <si>
    <t>978-3-518-12844-2</t>
  </si>
  <si>
    <t>Souveräne Entscheidungen</t>
  </si>
  <si>
    <t>Vom Werden und Vergehen der Demokratie | Über kritische Wegmarken der Demokratiegeschichte</t>
  </si>
  <si>
    <t>JPHV;JPA;JPF;1D;3MR</t>
  </si>
  <si>
    <t>978-3-518-78277-4</t>
  </si>
  <si>
    <t>978-3-518-12846-6</t>
  </si>
  <si>
    <t>Blödmaschinen II</t>
  </si>
  <si>
    <t>Die Fabrikation der politischen Paranoia | ... und wie Meloni, Höcke und Trump davon profitieren</t>
  </si>
  <si>
    <t>JPHV;JPF;JBF;1A;3MR</t>
  </si>
  <si>
    <t>978-3-518-78283-5</t>
  </si>
  <si>
    <t>978-3-518-03002-8</t>
  </si>
  <si>
    <t>Yoran</t>
  </si>
  <si>
    <t>Die Verkrempelung der Welt</t>
  </si>
  <si>
    <t>Zum Stand der Dinge (des Alltags) | Über Scheininnovationen und Bauhaus-Kitsch</t>
  </si>
  <si>
    <t>JHBA;JBFS;DNL;TBX;1A;3MR</t>
  </si>
  <si>
    <t>978-3-518-78318-4</t>
  </si>
  <si>
    <t>978-3-518-12833-6</t>
  </si>
  <si>
    <t>Babić</t>
  </si>
  <si>
    <t>Geoökonomie</t>
  </si>
  <si>
    <t>Anatomie der neuen Weltordnung | Was kommt nach der neoliberalen Globalisierung?</t>
  </si>
  <si>
    <t>JPHV;JPSL;KCY;KCP;1A;3MR</t>
  </si>
  <si>
    <t>978-3-518-78327-6</t>
  </si>
  <si>
    <t>978-3-518-43243-3</t>
  </si>
  <si>
    <t>Schütt</t>
  </si>
  <si>
    <t>Max Frisch</t>
  </si>
  <si>
    <t>Biographie einer Instanz. 1955-1991</t>
  </si>
  <si>
    <t>DNBL;DDC;1D;3MPQ</t>
  </si>
  <si>
    <t>978-3-518-78334-4</t>
  </si>
  <si>
    <t>978-3-518-46397-0</t>
  </si>
  <si>
    <t>Biographie eines Aufstiegs</t>
  </si>
  <si>
    <t>DNBL;DSBH;3MP</t>
  </si>
  <si>
    <t>978-3-518-78416-7</t>
  </si>
  <si>
    <t>978-3-518-12814-5</t>
  </si>
  <si>
    <t>Polarisierung</t>
  </si>
  <si>
    <t>Die Ordnung der Politik</t>
  </si>
  <si>
    <t>JHBA;JPF;JPFQ;JBCC8;1D;3MRB</t>
  </si>
  <si>
    <t>978-3-518-78423-5</t>
  </si>
  <si>
    <t>978-3-518-12834-3</t>
  </si>
  <si>
    <t>Wer hat Angst vor Gender?</t>
  </si>
  <si>
    <t>Eine Verteidigung und Einführung der Gender-Theorie in einem</t>
  </si>
  <si>
    <t>JBSF;JBSJ;JPFQ;1A;3MRB;5PS;5PT</t>
  </si>
  <si>
    <t>978-3-518-78497-6</t>
  </si>
  <si>
    <t>978-3-518-00132-5</t>
  </si>
  <si>
    <t>Die Welt und die Erde</t>
  </si>
  <si>
    <t>Wie können wir sie bewahren? | Von dem vielfach ausgezeichneten Autor des Bestsellers »Kongo«</t>
  </si>
  <si>
    <t>DNL;JPSD;RNPG;RNU;RNT;RNK;1A;3MRB</t>
  </si>
  <si>
    <t>978-3-518-78117-3</t>
  </si>
  <si>
    <t>978-3-518-02992-3</t>
  </si>
  <si>
    <t>Die Alarmierten</t>
  </si>
  <si>
    <t>Was Verschwörungstheorien anrichten | Der Nachfolger des Bestsellers »Nichts ist, wie es scheint«</t>
  </si>
  <si>
    <t>JBGX;JPHV;JPFQ;1A;3MR</t>
  </si>
  <si>
    <t>978-3-518-78220-0</t>
  </si>
  <si>
    <t>978-3-518-58824-6</t>
  </si>
  <si>
    <t>Adorno/Eusterschulte</t>
  </si>
  <si>
    <t>Band 8: Ästhetik (1961/62)</t>
  </si>
  <si>
    <t>QDTN;ABA</t>
  </si>
  <si>
    <t>978-3-518-78261-3</t>
  </si>
  <si>
    <t>978-3-518-30068-8</t>
  </si>
  <si>
    <t>Das Unumkehrbare und die Nostalgie</t>
  </si>
  <si>
    <t>Das meisterhafte Spätwerk des großen französischen Philosophen</t>
  </si>
  <si>
    <t>QDTK;QDTN</t>
  </si>
  <si>
    <t>978-3-518-78346-7</t>
  </si>
  <si>
    <t>978-3-518-43266-2</t>
  </si>
  <si>
    <t>Nachtwey/Amlinger</t>
  </si>
  <si>
    <t>Zerstörungslust</t>
  </si>
  <si>
    <t>Elemente des demokratischen Faschismus | Was wollen Donald Trump, Elon Musk und ihre Anhänger:innen?</t>
  </si>
  <si>
    <t>JPF;JPHV;JPHX;1D;3MR</t>
  </si>
  <si>
    <t>978-3-518-78353-5</t>
  </si>
  <si>
    <t>978-3-518-43246-4</t>
  </si>
  <si>
    <t>Der Klang der Monarchie</t>
  </si>
  <si>
    <t>Eine musikalische Geschichte des Habsburgerreichs | Inklusive dreimonatigem kostenlosen Zugriff auf die Musik-Streaming-Plattform Idagio</t>
  </si>
  <si>
    <t>AVM;NHTB;AVLA;1QBDA;3MNQ</t>
  </si>
  <si>
    <t>978-3-518-78359-7</t>
  </si>
  <si>
    <t>978-3-518-43262-4</t>
  </si>
  <si>
    <t>Aufrecht</t>
  </si>
  <si>
    <t>Überleben im Zeitalter der Extreme | Das lang erwartete Prequel zum international gefeierten Bestseller »Frei«</t>
  </si>
  <si>
    <t>DNBH;NHD;WQY;JPF;1DX;3MP</t>
  </si>
  <si>
    <t>978-3-518-78373-3</t>
  </si>
  <si>
    <t>978-3-518-58835-2</t>
  </si>
  <si>
    <t>Zichy</t>
  </si>
  <si>
    <t>Anderen wichtig sein</t>
  </si>
  <si>
    <t>Eine Philosophie des Lebenssinns | »Ein unzeitgemäßes und eben darum so wichtiges Buch.« Jonas Lüscher</t>
  </si>
  <si>
    <t>QDTQ;QDTS</t>
  </si>
  <si>
    <t>978-3-518-78375-7</t>
  </si>
  <si>
    <t>978-3-518-58832-1</t>
  </si>
  <si>
    <t>Alcoff</t>
  </si>
  <si>
    <t>Kultureller Rassismus und die Krise der weißen Identität</t>
  </si>
  <si>
    <t>Ein dekolonialer Weg | Frankfurter Adorno-Vorlesungen 2022</t>
  </si>
  <si>
    <t>JBSL1;JBFA1;NHTB;QDTS</t>
  </si>
  <si>
    <t>978-3-518-78377-1</t>
  </si>
  <si>
    <t>978-3-518-58838-3</t>
  </si>
  <si>
    <t>Größe zeigen</t>
  </si>
  <si>
    <t>Wie wir Fettfeindlichkeit bekämpfen können | "Die Philosophin Kate Manne rechnet mit dem Schlankheitswahn ab." Der Spiegel | Das gefeierte Debattenbuch aus den USA</t>
  </si>
  <si>
    <t>QDTS;VFMD;JBFA</t>
  </si>
  <si>
    <t>978-3-518-78379-5</t>
  </si>
  <si>
    <t>978-3-518-58834-5</t>
  </si>
  <si>
    <t>Ein Planet, viele Welten</t>
  </si>
  <si>
    <t>Die Klima-Parallaxe | Der große indische Historiker über das Dilemma des Klimawandels</t>
  </si>
  <si>
    <t>RNT;NHB;RNPG;RNA</t>
  </si>
  <si>
    <t>978-3-518-78383-2</t>
  </si>
  <si>
    <t>978-3-518-58837-6</t>
  </si>
  <si>
    <t>Über die Einsamkeit der Sterbenden in unseren Tagen</t>
  </si>
  <si>
    <t>Mit einem Nachwort von Didier Eribon</t>
  </si>
  <si>
    <t>JHBZ;JBFX</t>
  </si>
  <si>
    <t>978-3-518-78395-5</t>
  </si>
  <si>
    <t>978-3-518-30077-0</t>
  </si>
  <si>
    <t>Rödl</t>
  </si>
  <si>
    <t>Gut und Böse</t>
  </si>
  <si>
    <t>Eine dialektische Ethik</t>
  </si>
  <si>
    <t>QDTQ;QDHR1</t>
  </si>
  <si>
    <t>978-3-518-78397-9</t>
  </si>
  <si>
    <t>978-3-518-30078-7</t>
  </si>
  <si>
    <t>Gatzka/Levsen</t>
  </si>
  <si>
    <t>Neue Wege zu einer Geschichte der Bundesrepublik</t>
  </si>
  <si>
    <t>NHD;1DFG;1QBDN;3MPQZ;3MPQ-DE-J;3MRB</t>
  </si>
  <si>
    <t>978-3-518-78403-7</t>
  </si>
  <si>
    <t>978-3-518-30080-0</t>
  </si>
  <si>
    <t>Osrečki</t>
  </si>
  <si>
    <t>Laien</t>
  </si>
  <si>
    <t>Eine Soziologie des Nichtwissens | "Das Buch überzeugt mit seinem systematischen Vorgehen." FAZ</t>
  </si>
  <si>
    <t>JHBA;JBSA</t>
  </si>
  <si>
    <t>978-3-518-78405-1</t>
  </si>
  <si>
    <t>978-3-518-30081-7</t>
  </si>
  <si>
    <t>Krise der Aufklärung</t>
  </si>
  <si>
    <t>Über die Fortsetzbarkeit einer Lebensform | "Ein analytisch scharfsinniges Buch." NZZ</t>
  </si>
  <si>
    <t>QDHR;QDTK</t>
  </si>
  <si>
    <t>978-3-518-78407-5</t>
  </si>
  <si>
    <t>978-3-518-30082-4</t>
  </si>
  <si>
    <t>Bedorf</t>
  </si>
  <si>
    <t>Bodenlos situiert</t>
  </si>
  <si>
    <t>Eine politische Phänomenologie | Hochaktuelle Einführung in die neue politische Phänomenologie</t>
  </si>
  <si>
    <t>978-3-518-78418-1</t>
  </si>
  <si>
    <t>978-3-518-12823-7</t>
  </si>
  <si>
    <t>Systemkrise</t>
  </si>
  <si>
    <t>Legitimationsprobleme im grünen Kapitalismus | Warum die grüne Transformation zu scheitern droht</t>
  </si>
  <si>
    <t>JPHV;JPFA;RNPG;1A;3MR</t>
  </si>
  <si>
    <t>978-3-518-78426-6</t>
  </si>
  <si>
    <t>978-3-518-00130-1</t>
  </si>
  <si>
    <t>Mit Männern leben</t>
  </si>
  <si>
    <t>Überlegungen zum Pelicot-Prozess | Von den Abgründen von Mazan zur Lebensrealität einer jeden Frau</t>
  </si>
  <si>
    <t>DNP;JBSF;JBFK;JBFW;JHBK;DNXC;3MRB</t>
  </si>
  <si>
    <t>978-3-518-78487-7</t>
  </si>
  <si>
    <t>978-3-518-47531-7</t>
  </si>
  <si>
    <t>1926</t>
  </si>
  <si>
    <t>Ein Jahr am Rand der Zeit | Ein vielschichtiges Panorama eines Jahres zwischen Aufbruch und Abgrund</t>
  </si>
  <si>
    <t>NHTB;JBCC;3MPBGH</t>
  </si>
  <si>
    <t>978-3-518-78489-1</t>
  </si>
  <si>
    <t>978-3-518-47530-0</t>
  </si>
  <si>
    <t>Der 8. Oktober</t>
  </si>
  <si>
    <t>Über die Genealogie eines sich überlegen dünkenden Hasses | Über die Ursprünge des neuen Antisemitismus</t>
  </si>
  <si>
    <t>JPF;JB;JPWL;1A;3MRB</t>
  </si>
  <si>
    <t>978-3-518-79811-9</t>
  </si>
  <si>
    <t>978-3-518-29653-0</t>
  </si>
  <si>
    <t>Israel/Mulsow</t>
  </si>
  <si>
    <t>Radikalaufklärung</t>
  </si>
  <si>
    <t>QDHM;QDH;NHTB;3ML;3MG;3M</t>
  </si>
  <si>
    <t>978-3-518-79431-9</t>
  </si>
  <si>
    <t>978-3-518-12650-9</t>
  </si>
  <si>
    <t>Kultur</t>
  </si>
  <si>
    <t>Ein Machinarium des Wissens</t>
  </si>
  <si>
    <t>NH</t>
  </si>
  <si>
    <t>978-3-518-78891-2</t>
  </si>
  <si>
    <t>978-3-518-46491-5</t>
  </si>
  <si>
    <t>Sullivan</t>
  </si>
  <si>
    <t>Pulphead</t>
  </si>
  <si>
    <t>Vom Ende Amerikas</t>
  </si>
  <si>
    <t>DNL;DNP;1KBB</t>
  </si>
  <si>
    <t>978-3-518-78841-7</t>
  </si>
  <si>
    <t>978-3-518-29654-7</t>
  </si>
  <si>
    <t>Die Immanenz der Macht</t>
  </si>
  <si>
    <t>Politische Theorie nach Spinoza</t>
  </si>
  <si>
    <t>QDTS;QDH;JPA;3MG;3M</t>
  </si>
  <si>
    <t>978-3-518-78701-4</t>
  </si>
  <si>
    <t>978-3-518-29655-4</t>
  </si>
  <si>
    <t>Marchart</t>
  </si>
  <si>
    <t>Das unmögliche Objekt</t>
  </si>
  <si>
    <t>Eine postfundamentalistische Theorie der Gesellschaft</t>
  </si>
  <si>
    <t>978-3-518-78621-5</t>
  </si>
  <si>
    <t>978-3-518-12657-8</t>
  </si>
  <si>
    <t>Harvey</t>
  </si>
  <si>
    <t>Rebellische Städte</t>
  </si>
  <si>
    <t>JBSD;RPC;NHTB</t>
  </si>
  <si>
    <t>978-3-518-78531-7</t>
  </si>
  <si>
    <t>978-3-518-12540-3</t>
  </si>
  <si>
    <t>Postdemokratie</t>
  </si>
  <si>
    <t>JPHV;QDTS;JPVC;JPA;JP;JHB;JBCC</t>
  </si>
  <si>
    <t>978-3-518-78421-1</t>
  </si>
  <si>
    <t>978-3-518-12068-2</t>
  </si>
  <si>
    <t>Homo sacer</t>
  </si>
  <si>
    <t>Die souveräne Macht und das nackte Leben</t>
  </si>
  <si>
    <t>QDTS;QDHR;LAB;JPA;3MP</t>
  </si>
  <si>
    <t>978-3-518-78331-3</t>
  </si>
  <si>
    <t>978-3-518-12642-4</t>
  </si>
  <si>
    <t>Weltordnung in einer zerklüfteten Welt</t>
  </si>
  <si>
    <t>Hat Frieden Zukunft?</t>
  </si>
  <si>
    <t>GTU;JPS;GTP</t>
  </si>
  <si>
    <t>978-3-518-78041-1</t>
  </si>
  <si>
    <t>978-3-518-06215-9</t>
  </si>
  <si>
    <t>Lebenschancen</t>
  </si>
  <si>
    <t>Wohin driftet die Mittelschicht?</t>
  </si>
  <si>
    <t>JBSA;JHMC;JHBD;JBFZ</t>
  </si>
  <si>
    <t>978-3-518-76851-8</t>
  </si>
  <si>
    <t>978-3-518-12625-7</t>
  </si>
  <si>
    <t>Der Mensch ohne Inhalt</t>
  </si>
  <si>
    <t>QDHR;QDTN;3MP</t>
  </si>
  <si>
    <t>978-3-518-75556-3</t>
  </si>
  <si>
    <t>978-3-518-12503-8</t>
  </si>
  <si>
    <t>Leben in der Flüchtigen Moderne</t>
  </si>
  <si>
    <t>QDT;JHB;JBCC</t>
  </si>
  <si>
    <t>978-3-518-75555-6</t>
  </si>
  <si>
    <t>978-3-518-11569-5</t>
  </si>
  <si>
    <t>Strukturwandel der Sozialpolitik</t>
  </si>
  <si>
    <t>Lohnarbeitszentrierte Sozialpolitik und soziale Grundsicherung</t>
  </si>
  <si>
    <t>JPR;KCF</t>
  </si>
  <si>
    <t>978-3-518-75553-2</t>
  </si>
  <si>
    <t>978-3-518-11699-9</t>
  </si>
  <si>
    <t>Jenseits der sozialen Fragen</t>
  </si>
  <si>
    <t>Modernisierung und Transformation von Gesellschaftssystemen</t>
  </si>
  <si>
    <t>978-3-518-75552-5</t>
  </si>
  <si>
    <t>978-3-518-11181-9</t>
  </si>
  <si>
    <t>Politik mit dem Wohlfahrtsstaat</t>
  </si>
  <si>
    <t>Mit einem Vorwort von Claus Offe</t>
  </si>
  <si>
    <t>JPR;JPHC;JPA</t>
  </si>
  <si>
    <t>978-3-518-75546-4</t>
  </si>
  <si>
    <t>978-3-518-11767-5</t>
  </si>
  <si>
    <t>Heitmeyer/Schröder/Müller</t>
  </si>
  <si>
    <t>Verlockender Fundamentalismus</t>
  </si>
  <si>
    <t>Türkische Jugendliche in Deutschland</t>
  </si>
  <si>
    <t>JBFH;QRP;QRAM6;JPFR;JBSL1;JBS;1DFG</t>
  </si>
  <si>
    <t>978-3-518-75545-7</t>
  </si>
  <si>
    <t>978-3-518-12073-6</t>
  </si>
  <si>
    <t>Bielefeldt/Heitmeyer</t>
  </si>
  <si>
    <t>Politisierte Religion</t>
  </si>
  <si>
    <t>Ursachen und Erscheinungsformen des modernen Fundamentalismus</t>
  </si>
  <si>
    <t>QRAM6;QRP;JPFR</t>
  </si>
  <si>
    <t>978-3-518-75543-3</t>
  </si>
  <si>
    <t>978-3-518-12004-0</t>
  </si>
  <si>
    <t>Was treibt die Gesellschaft auseinander?</t>
  </si>
  <si>
    <t>Bundesrepublik Deutschland: Auf dem Weg von der Konsens- zur Konfliktgesellschaft</t>
  </si>
  <si>
    <t>JHMC;JP;JHBD;JBF;1DFG</t>
  </si>
  <si>
    <t>978-3-518-75542-6</t>
  </si>
  <si>
    <t>978-3-518-12034-7</t>
  </si>
  <si>
    <t>Was hält die Gesellschaft zusammen?</t>
  </si>
  <si>
    <t>Bundesrepublik Deutschland: Auf dem Weg von der Konsens- zur Konfliktgesellschaft. Band 2. Herausgegeben von Wilhelm Heitmeyer</t>
  </si>
  <si>
    <t>JHMC;JP;JHBD;JBF;1DFG;3MR</t>
  </si>
  <si>
    <t>978-3-518-75538-9</t>
  </si>
  <si>
    <t>978-3-518-11432-2</t>
  </si>
  <si>
    <t>Häußermann/Siebel</t>
  </si>
  <si>
    <t>Neue Urbanität</t>
  </si>
  <si>
    <t>JHBD;RPC;JHBL;JBSD;1DFG</t>
  </si>
  <si>
    <t>978-3-518-75537-2</t>
  </si>
  <si>
    <t>978-3-518-11798-9</t>
  </si>
  <si>
    <t>New York. Strukturen einer Metropole</t>
  </si>
  <si>
    <t>Herausgegeben von Hartmut Häußermann und Walter Siebel</t>
  </si>
  <si>
    <t>JBSD;RPC;NHK;AMVD;1KBB</t>
  </si>
  <si>
    <t>978-3-518-75535-8</t>
  </si>
  <si>
    <t>978-3-518-10938-0</t>
  </si>
  <si>
    <t>Marcuse</t>
  </si>
  <si>
    <t>Gespräche mit Herbert Marcuse</t>
  </si>
  <si>
    <t>Gesprächsteilnehmer: Herbert Marcuse, Jürgen Habermas, Tilman Spengler, Silvia Bovenschen, Marianne Schuller, Berthold Rothschild, Theo Pinkus, Erica Sherover, Heinz Lubasz, Alfred Schmidt, Ralph Dahrendorf, Karl Popper, Rudi Dutschke, Hans Christoph Buch</t>
  </si>
  <si>
    <t>J;Q;JP</t>
  </si>
  <si>
    <t>978-3-518-75532-7</t>
  </si>
  <si>
    <t>978-3-518-10358-6</t>
  </si>
  <si>
    <t>Deppe/Kievenheim/Meyer/Werkmeister/Freyberg</t>
  </si>
  <si>
    <t>Kritik der Mitbestimmung</t>
  </si>
  <si>
    <t>Partnerschaft oder Klassenkampf?</t>
  </si>
  <si>
    <t>JHBL;KCP;KCF;KC;JPR;1DFG</t>
  </si>
  <si>
    <t>978-3-518-75529-7</t>
  </si>
  <si>
    <t>978-3-518-11391-2</t>
  </si>
  <si>
    <t>Deppe</t>
  </si>
  <si>
    <t>Krankheit ist ohne Politik nicht heilbar</t>
  </si>
  <si>
    <t>Zur Kritik der Gesundheitspolitik</t>
  </si>
  <si>
    <t>JPR;JHB;1DFG;3MP</t>
  </si>
  <si>
    <t>978-3-518-75528-0</t>
  </si>
  <si>
    <t>978-3-518-11984-6</t>
  </si>
  <si>
    <t>Vom Nutzen der Soziologie</t>
  </si>
  <si>
    <t>JHB;GPQ</t>
  </si>
  <si>
    <t>978-3-518-75526-6</t>
  </si>
  <si>
    <t>978-3-518-12512-0</t>
  </si>
  <si>
    <t>Häußermann/Läpple/Siebel</t>
  </si>
  <si>
    <t>Stadtpolitik</t>
  </si>
  <si>
    <t>JPRB;RPC;NHTB;NHD;JBSD;1DFG;1D</t>
  </si>
  <si>
    <t>978-3-518-75524-2</t>
  </si>
  <si>
    <t>978-3-518-12560-1</t>
  </si>
  <si>
    <t>Globale Eliten, lokale Autoritäten</t>
  </si>
  <si>
    <t>Bildung und Wissenschaft unter dem Regime von PISA, McKinsey &amp; Co.</t>
  </si>
  <si>
    <t>JND;JPR;JNF</t>
  </si>
  <si>
    <t>978-3-518-75522-8</t>
  </si>
  <si>
    <t>978-3-518-12260-0</t>
  </si>
  <si>
    <t>Leggewie/Meier</t>
  </si>
  <si>
    <t>Verbot der NPD oder Mit Nationaldemokraten leben?</t>
  </si>
  <si>
    <t>Die Positionen</t>
  </si>
  <si>
    <t>JPFQ;JPVC;JPL;1DFG</t>
  </si>
  <si>
    <t>978-3-518-75517-4</t>
  </si>
  <si>
    <t>978-3-518-12607-3</t>
  </si>
  <si>
    <t>Honegger/Neckel/Magnin</t>
  </si>
  <si>
    <t>Strukturierte Verantwortungslosigkeit</t>
  </si>
  <si>
    <t>Berichte aus der Bankenwelt</t>
  </si>
  <si>
    <t>KFFK;KJZ;KCX;KCBM</t>
  </si>
  <si>
    <t>978-3-518-75109-1</t>
  </si>
  <si>
    <t>978-3-518-58701-0</t>
  </si>
  <si>
    <t>Kampf um Gaia</t>
  </si>
  <si>
    <t>Acht Vorträge über das neue Klimaregime</t>
  </si>
  <si>
    <t>QD;QDTS;QDTJ</t>
  </si>
  <si>
    <t>978-3-518-75105-3</t>
  </si>
  <si>
    <t>978-3-518-58490-3</t>
  </si>
  <si>
    <t>Daston/Galison</t>
  </si>
  <si>
    <t>Objektivität</t>
  </si>
  <si>
    <t>PDX;PDA</t>
  </si>
  <si>
    <t>978-3-518-75103-9</t>
  </si>
  <si>
    <t>978-3-518-58697-6</t>
  </si>
  <si>
    <t>Blumenberg/Schmitz/Stiegler</t>
  </si>
  <si>
    <t>Schriften zur Literatur 1945-1958</t>
  </si>
  <si>
    <t>DS;DSB;DSA</t>
  </si>
  <si>
    <t>978-3-518-75082-7</t>
  </si>
  <si>
    <t>978-3-518-07289-9</t>
  </si>
  <si>
    <t>Prantl</t>
  </si>
  <si>
    <t>Trotz alledem!</t>
  </si>
  <si>
    <t>Europa muss man einfach lieben</t>
  </si>
  <si>
    <t>JP;NHT;NHD;JW;JPWG;JPWC;JPW;JPV;JPSN;JPL;JPH;JPF;JPA;JBS;JBF;JB;DNP;1D;3MR;3MP;1QFE</t>
  </si>
  <si>
    <t>978-3-518-75079-7</t>
  </si>
  <si>
    <t>978-3-518-29795-7</t>
  </si>
  <si>
    <t>Ernst</t>
  </si>
  <si>
    <t>Philosophie als Lebenskunst</t>
  </si>
  <si>
    <t>Antike Vorbilder, moderne Perspektiven</t>
  </si>
  <si>
    <t>QD;QDX;QDTQ;QDHA</t>
  </si>
  <si>
    <t>978-3-518-74897-8</t>
  </si>
  <si>
    <t>978-3-518-12734-6</t>
  </si>
  <si>
    <t>Weltentwerfen</t>
  </si>
  <si>
    <t>Eine politische Designtheorie</t>
  </si>
  <si>
    <t>JB;TB;QDTN;QD;Q;JH;J;AMA;AM;AKT;AKR;AKP;AKC;AKB;AK;AB</t>
  </si>
  <si>
    <t>978-3-518-74895-4</t>
  </si>
  <si>
    <t>978-3-518-07257-8</t>
  </si>
  <si>
    <t>Badiou</t>
  </si>
  <si>
    <t>Versuch, die Jugend zu verderben</t>
  </si>
  <si>
    <t>JB;QDX;QDTS;QD;Q;JPW;JPP;JPF;JP;JNL;JNK;JNF;JND;JNA;JHBD;JHBA;JHB;JH;JBFW;JBFQ;JBFK;JBFH;JBFC;JBFA;JBF;J;3MR;1DDF</t>
  </si>
  <si>
    <t>978-3-518-74875-6</t>
  </si>
  <si>
    <t>978-3-518-29800-8</t>
  </si>
  <si>
    <t>Seibel</t>
  </si>
  <si>
    <t>Verwaltung verstehen</t>
  </si>
  <si>
    <t>Eine theoriegeschichtliche Einführung</t>
  </si>
  <si>
    <t>KJM;KJU;K</t>
  </si>
  <si>
    <t>978-3-518-74873-2</t>
  </si>
  <si>
    <t>978-3-518-29792-6</t>
  </si>
  <si>
    <t>Reale Utopien</t>
  </si>
  <si>
    <t>Wege aus dem Kapitalismus</t>
  </si>
  <si>
    <t>JPF;QDTS;JPHV;JPHC;JPA</t>
  </si>
  <si>
    <t>978-3-518-74871-8</t>
  </si>
  <si>
    <t>978-3-518-12632-5</t>
  </si>
  <si>
    <t>Löw/Ruhne</t>
  </si>
  <si>
    <t>Prostitution</t>
  </si>
  <si>
    <t>Herstellungsweisen einer anderen Welt</t>
  </si>
  <si>
    <t>JBSD;JBFV</t>
  </si>
  <si>
    <t>978-3-518-74867-1</t>
  </si>
  <si>
    <t>978-3-518-29807-7</t>
  </si>
  <si>
    <t>Adorno/Ortland</t>
  </si>
  <si>
    <t>Band 3: Ästhetik (1958/59)</t>
  </si>
  <si>
    <t>QDTN;QD;ABA</t>
  </si>
  <si>
    <t>978-3-518-74863-3</t>
  </si>
  <si>
    <t>978-3-518-29802-2</t>
  </si>
  <si>
    <t>Cassee</t>
  </si>
  <si>
    <t>Globale Bewegungsfreiheit</t>
  </si>
  <si>
    <t>Ein philosophisches Plädoyer für offene Grenzen</t>
  </si>
  <si>
    <t>JBFH;JPVR;JPVH;JPSN;JPA;JBFG</t>
  </si>
  <si>
    <t>978-3-518-74865-7</t>
  </si>
  <si>
    <t>978-3-518-29799-5</t>
  </si>
  <si>
    <t>Baldus</t>
  </si>
  <si>
    <t>Kämpfe um die Menschenwürde</t>
  </si>
  <si>
    <t>Die Debatten seit 1949</t>
  </si>
  <si>
    <t>LAB;LAZ;LAQ;LAF;LA</t>
  </si>
  <si>
    <t>978-3-518-74825-1</t>
  </si>
  <si>
    <t>978-3-518-58693-8</t>
  </si>
  <si>
    <t>Diederichsen</t>
  </si>
  <si>
    <t>Körpertreffer</t>
  </si>
  <si>
    <t>Zur Ästhetik der nachpopulären Künste</t>
  </si>
  <si>
    <t>QDTN;QD;ATF;AJ;A</t>
  </si>
  <si>
    <t>978-3-518-74807-7</t>
  </si>
  <si>
    <t>978-3-518-42568-8</t>
  </si>
  <si>
    <t>Vom Kontinent zur Union</t>
  </si>
  <si>
    <t>Gegenwart und Geschichte des vereinten Europa</t>
  </si>
  <si>
    <t>NHD;NH;JPHV;JPHC;JPH;JPB;JPA;JP;JB;1DDN;1QFE</t>
  </si>
  <si>
    <t>978-3-518-74805-3</t>
  </si>
  <si>
    <t>978-3-518-42572-5</t>
  </si>
  <si>
    <t>Siegfried Kracauer</t>
  </si>
  <si>
    <t>DNB;QDX;QDHR;QDH;QD;Q;NHD;NH;J;DNBT;DN;D;1K;1D;3MP;3MNQ</t>
  </si>
  <si>
    <t>978-3-518-74803-9</t>
  </si>
  <si>
    <t>978-3-518-42570-1</t>
  </si>
  <si>
    <t>Schmidt</t>
  </si>
  <si>
    <t>Peter Weiss</t>
  </si>
  <si>
    <t>Biografie</t>
  </si>
  <si>
    <t>DNB;NHTB;1DN;1DFG;3MP</t>
  </si>
  <si>
    <t>978-3-518-74793-3</t>
  </si>
  <si>
    <t>978-3-518-42571-8</t>
  </si>
  <si>
    <t>Singer/Ricard</t>
  </si>
  <si>
    <t>Jenseits des Selbst</t>
  </si>
  <si>
    <t>Dialoge zwischen einem Hirnforscher und einem buddhistischen Mönch</t>
  </si>
  <si>
    <t>Q;VFJ;VFD;QRVK;QRFP;QRF;QR;QDX;QDTM;QDTK;QD;MKJ;MB;M</t>
  </si>
  <si>
    <t>978-3-518-74705-6</t>
  </si>
  <si>
    <t>978-3-518-12173-3</t>
  </si>
  <si>
    <t>Vom Ewigen Frieden und vom Wohlstand der Nationen</t>
  </si>
  <si>
    <t>Dieter Senghaas zum 60. Geburtstag</t>
  </si>
  <si>
    <t>JPA;QDTS;NHTB;KCS;JPS;GTP</t>
  </si>
  <si>
    <t>978-3-518-74704-9</t>
  </si>
  <si>
    <t>978-3-518-12365-2</t>
  </si>
  <si>
    <t>Paradoxien der neuen Weltordnung</t>
  </si>
  <si>
    <t>JPH;JPSL;JPS;JP;GTU;GTP;3MR;1KBB</t>
  </si>
  <si>
    <t>978-3-518-74703-2</t>
  </si>
  <si>
    <t>978-3-518-12022-4</t>
  </si>
  <si>
    <t>Globalisierung versus Fragmentierung</t>
  </si>
  <si>
    <t>JPH;NHB;JPSL;JPS;JP;JHMC</t>
  </si>
  <si>
    <t>978-3-518-74697-4</t>
  </si>
  <si>
    <t>978-3-518-12524-3</t>
  </si>
  <si>
    <t>Im Schatten des Königs</t>
  </si>
  <si>
    <t>Die politische Anatomie demokratischer Repräsentation</t>
  </si>
  <si>
    <t>JP;JPWA;JPA</t>
  </si>
  <si>
    <t>978-3-518-74696-7</t>
  </si>
  <si>
    <t>978-3-518-10595-5</t>
  </si>
  <si>
    <t>Mandel</t>
  </si>
  <si>
    <t>Marxistische Wirtschaftstheorie. 1. Band</t>
  </si>
  <si>
    <t>Aus dem Französischen von Lothar Boepple</t>
  </si>
  <si>
    <t>JPFC;KCP;KCA;JPR;3MP</t>
  </si>
  <si>
    <t>978-3-518-74695-0</t>
  </si>
  <si>
    <t>978-3-518-10596-2</t>
  </si>
  <si>
    <t>Marxistische Wirtschaftstheorie 2. Band</t>
  </si>
  <si>
    <t>978-3-518-74693-6</t>
  </si>
  <si>
    <t>978-3-518-11305-9</t>
  </si>
  <si>
    <t>Staat und Krieg</t>
  </si>
  <si>
    <t>Die historische Logik politischer Unvernunft</t>
  </si>
  <si>
    <t>JW;JPHC;JPA</t>
  </si>
  <si>
    <t>978-3-518-74689-9</t>
  </si>
  <si>
    <t>978-3-518-10599-3</t>
  </si>
  <si>
    <t>Hondrich</t>
  </si>
  <si>
    <t>Theorie der Herrschaft</t>
  </si>
  <si>
    <t>JPA;QDTS;NHTB</t>
  </si>
  <si>
    <t>978-3-518-74684-4</t>
  </si>
  <si>
    <t>978-3-518-11788-0</t>
  </si>
  <si>
    <t>Eppler</t>
  </si>
  <si>
    <t>Kavalleriepferde beim Hornsignal</t>
  </si>
  <si>
    <t>Die Krise der Politik im Spiegel der Sprache</t>
  </si>
  <si>
    <t>CFG;JPH;GTC;CFB</t>
  </si>
  <si>
    <t>978-3-518-74683-7</t>
  </si>
  <si>
    <t>978-3-518-12407-9</t>
  </si>
  <si>
    <t>Profanierungen</t>
  </si>
  <si>
    <t>QDT;QRAB;QDHR;3MP</t>
  </si>
  <si>
    <t>978-3-518-74682-0</t>
  </si>
  <si>
    <t>978-3-518-12520-5</t>
  </si>
  <si>
    <t>Herrschaft und Herrlichkeit</t>
  </si>
  <si>
    <t>Zur theologischen Genealogie von Ökonomie und Regierung. Homo sacer II.2</t>
  </si>
  <si>
    <t>QDTS;QDHR;KCA;JPHC;JPA;3MP</t>
  </si>
  <si>
    <t>978-3-518-74681-3</t>
  </si>
  <si>
    <t>978-3-518-29648-6</t>
  </si>
  <si>
    <t>Das Recht der Freiheit</t>
  </si>
  <si>
    <t>Grundriß einer demokratischen Sittlichkeit</t>
  </si>
  <si>
    <t>QDTS;QDHR;LAB;JPHV;JPA;3MRBF;3MR</t>
  </si>
  <si>
    <t>978-3-518-74679-0</t>
  </si>
  <si>
    <t>978-3-518-10383-8</t>
  </si>
  <si>
    <t>Lenin. Revolution und Politik</t>
  </si>
  <si>
    <t>Mit Beiträgen von Paul Mattick, Bernd Rabehl, Juri Tynjanow und Ernest Mandel</t>
  </si>
  <si>
    <t>JPFC;NHTB;JP;3MP</t>
  </si>
  <si>
    <t>978-3-518-74678-3</t>
  </si>
  <si>
    <t>978-3-518-29501-4</t>
  </si>
  <si>
    <t>Grunwald</t>
  </si>
  <si>
    <t>Technik und Politikberatung</t>
  </si>
  <si>
    <t>Philosophische Perspektiven</t>
  </si>
  <si>
    <t>978-3-518-74676-9</t>
  </si>
  <si>
    <t>978-3-518-29396-6</t>
  </si>
  <si>
    <t>Schulze Wessel</t>
  </si>
  <si>
    <t>Ideologie der Sachlichkeit</t>
  </si>
  <si>
    <t>Hannah Arendts politische Theorie des Antisemitismus</t>
  </si>
  <si>
    <t>QDTS;QRJ;QDHR;NHT;JPA;3MP</t>
  </si>
  <si>
    <t>978-3-518-74675-2</t>
  </si>
  <si>
    <t>978-3-518-28511-4</t>
  </si>
  <si>
    <t>Engelhardt/Sachße</t>
  </si>
  <si>
    <t>Sicherheit und Freiheit</t>
  </si>
  <si>
    <t>Zur Ethik des Wohlfahrtsstaates</t>
  </si>
  <si>
    <t>JPR;QDTS;JPA</t>
  </si>
  <si>
    <t>978-3-518-74672-1</t>
  </si>
  <si>
    <t>978-3-518-29541-0</t>
  </si>
  <si>
    <t>Rosenzweig/Lachmann</t>
  </si>
  <si>
    <t>Hegel und der Staat</t>
  </si>
  <si>
    <t>QDHR;QDTS;QDHR1;JPHC;JPA;1DFG;3MN</t>
  </si>
  <si>
    <t>978-3-518-74664-6</t>
  </si>
  <si>
    <t>978-3-518-27860-4</t>
  </si>
  <si>
    <t>Polanyi</t>
  </si>
  <si>
    <t>The Great Transformation</t>
  </si>
  <si>
    <t>Politische und ökonomische Ursprünge von Gesellschaften und Wirtschaftssystemen</t>
  </si>
  <si>
    <t>KCS;JPH;GTQ;JPA</t>
  </si>
  <si>
    <t>978-3-518-74657-8</t>
  </si>
  <si>
    <t>978-3-518-29454-3</t>
  </si>
  <si>
    <t>Patočka</t>
  </si>
  <si>
    <t>Ketzerische Essays zur Philosophie der Geschichte</t>
  </si>
  <si>
    <t>Neu übersetzt von Sandra Lehmann</t>
  </si>
  <si>
    <t>QDT;QDHR7;QDHR;NHA;3MP</t>
  </si>
  <si>
    <t>978-3-518-74655-4</t>
  </si>
  <si>
    <t>978-3-518-29263-1</t>
  </si>
  <si>
    <t>Spiegelungen der Gleichheit</t>
  </si>
  <si>
    <t>978-3-518-74632-5</t>
  </si>
  <si>
    <t>978-3-518-27905-2</t>
  </si>
  <si>
    <t>Nachruf auf die liberale Demokratie</t>
  </si>
  <si>
    <t>QDTS;JPHV</t>
  </si>
  <si>
    <t>978-3-518-74598-4</t>
  </si>
  <si>
    <t>978-3-518-27743-0</t>
  </si>
  <si>
    <t>Rousseaus politische Philosophie</t>
  </si>
  <si>
    <t>Zur Geschichte des demokratischen Freiheitsbegriffs</t>
  </si>
  <si>
    <t>QDTS;QDHM;QDH;NHTB;JPA;3ML</t>
  </si>
  <si>
    <t>978-3-518-74597-7</t>
  </si>
  <si>
    <t>978-3-518-28605-0</t>
  </si>
  <si>
    <t>Durkheim</t>
  </si>
  <si>
    <t>Über soziale Arbeitsteilung</t>
  </si>
  <si>
    <t>Studie über die Organisation höherer Gesellschaften</t>
  </si>
  <si>
    <t>NHTB;JHBL;JHBA;1DDF</t>
  </si>
  <si>
    <t>978-3-518-74596-0</t>
  </si>
  <si>
    <t>978-3-518-29378-2</t>
  </si>
  <si>
    <t>Schurken</t>
  </si>
  <si>
    <t>Zwei Essays über die Vernunft</t>
  </si>
  <si>
    <t>QDTS;QDHR7;JPA;3MP;1DDF</t>
  </si>
  <si>
    <t>978-3-518-74595-3</t>
  </si>
  <si>
    <t>978-3-518-29259-4</t>
  </si>
  <si>
    <t>Marx' Gespenster</t>
  </si>
  <si>
    <t>Der verschuldete Staat, die Trauerarbeit und die neue Internationale</t>
  </si>
  <si>
    <t>QDTS;QDHR7;QDHR;JPFC;JPA;3MP;1DDF</t>
  </si>
  <si>
    <t>978-3-518-74594-6</t>
  </si>
  <si>
    <t>978-3-518-29260-0</t>
  </si>
  <si>
    <t>Marx &amp; Sons</t>
  </si>
  <si>
    <t>QDTS;QDHR7;QDHR;JPFC;JPA;JP;3MP</t>
  </si>
  <si>
    <t>978-3-518-74593-9</t>
  </si>
  <si>
    <t>978-3-518-29421-5</t>
  </si>
  <si>
    <t>Deitelhoff</t>
  </si>
  <si>
    <t>Überzeugung in der Politik</t>
  </si>
  <si>
    <t>Grundzüge einer Diskurstheorie internationalen Regierens</t>
  </si>
  <si>
    <t>JPS;JPA</t>
  </si>
  <si>
    <t>978-3-518-74587-8</t>
  </si>
  <si>
    <t>978-3-518-29048-4</t>
  </si>
  <si>
    <t>Brunkhorst/Kettner</t>
  </si>
  <si>
    <t>Globalisierung und Demokratie</t>
  </si>
  <si>
    <t>Wirtschaft, Recht, Medien</t>
  </si>
  <si>
    <t>GTQ;JPHV;JP</t>
  </si>
  <si>
    <t>978-3-518-74586-1</t>
  </si>
  <si>
    <t>978-3-518-29160-3</t>
  </si>
  <si>
    <t>Von der Bürgerfreundschaft zur globalen Rechtsgenossenschaft</t>
  </si>
  <si>
    <t>JP;NHTB;LAZ;LAY;LA</t>
  </si>
  <si>
    <t>978-3-518-74585-4</t>
  </si>
  <si>
    <t>978-3-518-29090-3</t>
  </si>
  <si>
    <t>Lemke/Bröckling/Krasmann</t>
  </si>
  <si>
    <t>Gouvernementalität der Gegenwart</t>
  </si>
  <si>
    <t>Studien zur Ökonomisierung des Sozialen</t>
  </si>
  <si>
    <t>JHBL;QDHR;KCS;JPHC;JPA</t>
  </si>
  <si>
    <t>978-3-518-74584-7</t>
  </si>
  <si>
    <t>978-3-518-29019-4</t>
  </si>
  <si>
    <t>Böckenförde</t>
  </si>
  <si>
    <t>Staat, Nation, Europa</t>
  </si>
  <si>
    <t>Studien zur Staatslehre, Verfassungstheorie und Rechtsphilosophie</t>
  </si>
  <si>
    <t>JPHC;LNDC;LAB</t>
  </si>
  <si>
    <t>978-3-518-74583-0</t>
  </si>
  <si>
    <t>978-3-518-28514-5</t>
  </si>
  <si>
    <t>Recht, Staat, Freiheit</t>
  </si>
  <si>
    <t>Studien zur Rechtsphilosophie, Staatstheorie und Verfassungsgeschichte</t>
  </si>
  <si>
    <t>LAB;LNDC5;JPA</t>
  </si>
  <si>
    <t>978-3-518-74582-3</t>
  </si>
  <si>
    <t>978-3-518-27850-5</t>
  </si>
  <si>
    <t>Naturrecht und menschliche Würde</t>
  </si>
  <si>
    <t>978-3-518-74576-2</t>
  </si>
  <si>
    <t>978-3-518-28569-5</t>
  </si>
  <si>
    <t>Theorie der Politik im 20. Jahrhundert</t>
  </si>
  <si>
    <t>Von der Moderne zur Postmoderne</t>
  </si>
  <si>
    <t>JPA;QDTS;NHTB;3MP</t>
  </si>
  <si>
    <t>978-3-518-74575-5</t>
  </si>
  <si>
    <t>978-3-518-29397-3</t>
  </si>
  <si>
    <t>Benhabib</t>
  </si>
  <si>
    <t>Hannah Arendt – Die melancholische Denkerin der Moderne</t>
  </si>
  <si>
    <t>Erw. Ausgabe</t>
  </si>
  <si>
    <t>DNBT;QDTS;QDHR;NHTB;JBCC;3MP</t>
  </si>
  <si>
    <t>978-3-518-74573-1</t>
  </si>
  <si>
    <t>978-3-518-28964-8</t>
  </si>
  <si>
    <t>Bayertz</t>
  </si>
  <si>
    <t>Begriff und Problem</t>
  </si>
  <si>
    <t>978-3-518-74517-5</t>
  </si>
  <si>
    <t>978-3-518-58683-9</t>
  </si>
  <si>
    <t>Von der Bildfläche</t>
  </si>
  <si>
    <t>Eine Archäologie der Lineatur</t>
  </si>
  <si>
    <t>JBCC;JBCC9</t>
  </si>
  <si>
    <t>978-3-518-74487-1</t>
  </si>
  <si>
    <t>978-3-518-29780-3</t>
  </si>
  <si>
    <t>Humanistische Reflexionen</t>
  </si>
  <si>
    <t>QD;QDTS</t>
  </si>
  <si>
    <t>978-3-518-74479-6</t>
  </si>
  <si>
    <t>978-3-518-42539-8</t>
  </si>
  <si>
    <t>Postkapitalismus</t>
  </si>
  <si>
    <t>Grundrisse einer kommenden Ökonomie</t>
  </si>
  <si>
    <t>KCX;UF;UD;KCZ;KCY;KCP;KCA;JPF;JP;JB;J;3MR;3MP;3MN</t>
  </si>
  <si>
    <t>978-3-518-74446-8</t>
  </si>
  <si>
    <t>978-3-518-46661-2</t>
  </si>
  <si>
    <t>Frankfurt</t>
  </si>
  <si>
    <t>Ungleichheit</t>
  </si>
  <si>
    <t>Warum wir nicht alle gleich viel haben müssen</t>
  </si>
  <si>
    <t>J;JP;JBFV;JBFS;JBFC;JBF;JB</t>
  </si>
  <si>
    <t>978-3-518-74138-2</t>
  </si>
  <si>
    <t>978-3-518-29738-4</t>
  </si>
  <si>
    <t>Weidenhaus</t>
  </si>
  <si>
    <t>Soziale Raumzeit</t>
  </si>
  <si>
    <t>JHBA;GT</t>
  </si>
  <si>
    <t>978-3-518-74133-7</t>
  </si>
  <si>
    <t>978-3-518-07441-1</t>
  </si>
  <si>
    <t>Zivilisierte Verachtung</t>
  </si>
  <si>
    <t>Eine Anleitung zur Verteidigung unserer Freiheit</t>
  </si>
  <si>
    <t>JB;JP;JBFV;JBFH;JBFA;3MR;3MP</t>
  </si>
  <si>
    <t>978-3-518-74119-1</t>
  </si>
  <si>
    <t>978-3-518-07434-3</t>
  </si>
  <si>
    <t>Schirrmacher</t>
  </si>
  <si>
    <t>Technologischer Totalitarismus</t>
  </si>
  <si>
    <t>JPVH;UYQ;URD;UDBS;UDBD;UD;UB;LNQD;LNDC2;JP;JB;DNP;3MR</t>
  </si>
  <si>
    <t>978-3-518-74107-8</t>
  </si>
  <si>
    <t>978-3-518-12690-5</t>
  </si>
  <si>
    <t>Soziophobie</t>
  </si>
  <si>
    <t>Politischer Wandel im Zeitalter der digitalen Utopie</t>
  </si>
  <si>
    <t>JB;UDBV;UDBS;UD;UB;JPW;JP;JBFX;JBF;JBCC1;3MR</t>
  </si>
  <si>
    <t>978-3-518-74103-0</t>
  </si>
  <si>
    <t>978-3-518-07123-6</t>
  </si>
  <si>
    <t>Raabe/Sapper</t>
  </si>
  <si>
    <t>Testfall Ukraine</t>
  </si>
  <si>
    <t>Europa und seine Werte</t>
  </si>
  <si>
    <t>JP;NHWR9;NHTT;NHTQ;JW;JPWL;JPSL;JB;DNP;DNL;1DTN;1DTA;3MRBF;3MR</t>
  </si>
  <si>
    <t>978-3-518-74097-2</t>
  </si>
  <si>
    <t>978-3-518-29749-0</t>
  </si>
  <si>
    <t>Parfit/Hoesch/Muders/Rüther</t>
  </si>
  <si>
    <t>Personen, Normativität, Moral</t>
  </si>
  <si>
    <t>Ausgewählte Aufsätze</t>
  </si>
  <si>
    <t>QD;QDTQ;QDTK;QDTJ;QDHR</t>
  </si>
  <si>
    <t>978-3-518-74095-8</t>
  </si>
  <si>
    <t>978-3-518-42483-4</t>
  </si>
  <si>
    <t>Große Ambitionen</t>
  </si>
  <si>
    <t>Chinas grenzenloser Traum</t>
  </si>
  <si>
    <t>JB;QRF;NHTV;NHTQ;NHTB;NHF;JP;JBG;JBF;DNP;DNL;DNC;1FPC;3MR;3MP</t>
  </si>
  <si>
    <t>978-3-518-74089-7</t>
  </si>
  <si>
    <t>978-3-518-42482-7</t>
  </si>
  <si>
    <t>Nettelbeck/Nettelbeck</t>
  </si>
  <si>
    <t>Prozesse</t>
  </si>
  <si>
    <t>Gerichtsberichte 1967–1969</t>
  </si>
  <si>
    <t>DNP;LNF;LAZ;JP;JB;DNX;DNL;DNC;1DFG;3MPQS-DE-K;3MPQ-DE-J</t>
  </si>
  <si>
    <t>978-3-518-74086-6</t>
  </si>
  <si>
    <t>978-3-518-07522-7</t>
  </si>
  <si>
    <t>Was ist Populismus?</t>
  </si>
  <si>
    <t>JPA;JPWC;JPWA;JPV;JPL;JPF;JPB;JP;JB;3MR;3MP;1QFE</t>
  </si>
  <si>
    <t>978-3-518-74078-1</t>
  </si>
  <si>
    <t>978-3-518-29740-7</t>
  </si>
  <si>
    <t>Kühnlein</t>
  </si>
  <si>
    <t>Religionsphilosophie und Religionskritik</t>
  </si>
  <si>
    <t>Q;QD;QDTJ;QR;QRA;QRAB;QRV;QRY</t>
  </si>
  <si>
    <t>978-3-518-74073-6</t>
  </si>
  <si>
    <t>978-3-518-29750-6</t>
  </si>
  <si>
    <t>Kreuels</t>
  </si>
  <si>
    <t>Über den vermeintlichen Wert der Sterblichkeit</t>
  </si>
  <si>
    <t>Ein Essay in analytischer Existenzphilosophie</t>
  </si>
  <si>
    <t>QD;QDTS;QDTQ;QDTJ;QDHR5;QDHR;JHBZ</t>
  </si>
  <si>
    <t>978-3-518-74068-2</t>
  </si>
  <si>
    <t>978-3-518-58620-4</t>
  </si>
  <si>
    <t>Hegel und wir</t>
  </si>
  <si>
    <t>QDHR;QDTS;QDHR1;DSA;CFF;CFA;C;1D;3MP;3MN</t>
  </si>
  <si>
    <t>978-3-518-74042-2</t>
  </si>
  <si>
    <t>978-3-518-07121-2</t>
  </si>
  <si>
    <t>Hanske/Sarreiter</t>
  </si>
  <si>
    <t>Neues von der anderen Seite</t>
  </si>
  <si>
    <t>Die Wiederentdeckung des Psychedelischen</t>
  </si>
  <si>
    <t>JB;JP;JBFN</t>
  </si>
  <si>
    <t>978-3-518-74013-2</t>
  </si>
  <si>
    <t>978-3-518-29741-4</t>
  </si>
  <si>
    <t>Schriften zur Technik</t>
  </si>
  <si>
    <t>QD;TB;RN;QDT;QDHR;3MP</t>
  </si>
  <si>
    <t>978-3-518-73964-8</t>
  </si>
  <si>
    <t>978-3-518-06724-6</t>
  </si>
  <si>
    <t>Über das Meer</t>
  </si>
  <si>
    <t>Mit Syrern auf der Flucht nach Europa</t>
  </si>
  <si>
    <t>JBFG;JBFH;3MRBF</t>
  </si>
  <si>
    <t>978-3-518-73901-3</t>
  </si>
  <si>
    <t>978-3-518-58612-9</t>
  </si>
  <si>
    <t>Superintelligenz</t>
  </si>
  <si>
    <t>Szenarien einer kommenden Revolution</t>
  </si>
  <si>
    <t>QDTM;JMR;GTK</t>
  </si>
  <si>
    <t>978-3-518-73899-3</t>
  </si>
  <si>
    <t>978-3-518-29729-2</t>
  </si>
  <si>
    <t>Christ/Suderland</t>
  </si>
  <si>
    <t>Soziologie und Nationalsozialismus</t>
  </si>
  <si>
    <t>Positionen, Debatten, Perspektiven</t>
  </si>
  <si>
    <t>JHB;NH;GTB;3MPBGJ-DE-H</t>
  </si>
  <si>
    <t>978-3-518-73893-1</t>
  </si>
  <si>
    <t>978-3-518-29728-5</t>
  </si>
  <si>
    <t>Band 2: »Einführung in die Dialektik« (1958)</t>
  </si>
  <si>
    <t>QD;QDHR;QDH;3MP</t>
  </si>
  <si>
    <t>978-3-518-73877-1</t>
  </si>
  <si>
    <t>978-3-518-29714-8</t>
  </si>
  <si>
    <t>Bassiouni</t>
  </si>
  <si>
    <t>Menschenrechte zwischen Universalität und islamischer Legitimität</t>
  </si>
  <si>
    <t>JPFR;QRP;JPVH;JPA</t>
  </si>
  <si>
    <t>978-3-518-73873-3</t>
  </si>
  <si>
    <t>978-3-518-29716-2</t>
  </si>
  <si>
    <t>Sinn und Existenz</t>
  </si>
  <si>
    <t>Eine realistische Ontologie</t>
  </si>
  <si>
    <t>QDTJ;QDHR</t>
  </si>
  <si>
    <t>978-3-518-73653-1</t>
  </si>
  <si>
    <t>978-3-518-29696-7</t>
  </si>
  <si>
    <t>Philosophie des Jazz</t>
  </si>
  <si>
    <t>AVL;AVA;AV;6JD</t>
  </si>
  <si>
    <t>978-3-518-73648-7</t>
  </si>
  <si>
    <t>978-3-518-29695-0</t>
  </si>
  <si>
    <t>Grammatik</t>
  </si>
  <si>
    <t>Wissen und Macht in der Geschichte einer sprachlichen Institution</t>
  </si>
  <si>
    <t>CFK;CF</t>
  </si>
  <si>
    <t>978-3-518-73643-2</t>
  </si>
  <si>
    <t>978-3-518-26052-4</t>
  </si>
  <si>
    <t>Neurosoziologie</t>
  </si>
  <si>
    <t>Ein Versuch</t>
  </si>
  <si>
    <t>JHB;MKJ;JMM;GTK</t>
  </si>
  <si>
    <t>978-3-518-73638-8</t>
  </si>
  <si>
    <t>978-3-518-26041-8</t>
  </si>
  <si>
    <t>Chesterton/Lemke</t>
  </si>
  <si>
    <t>Eugenik und andere Übel</t>
  </si>
  <si>
    <t>DNL;NHTZ;MFK;MBX;MBDC</t>
  </si>
  <si>
    <t>978-3-518-73623-4</t>
  </si>
  <si>
    <t>978-3-518-06070-4</t>
  </si>
  <si>
    <t>Reflexionen eines nicht mehr Unpolitischen</t>
  </si>
  <si>
    <t>QDTS;JPA;JP;3MR</t>
  </si>
  <si>
    <t>978-3-518-73618-0</t>
  </si>
  <si>
    <t>978-3-518-12679-0</t>
  </si>
  <si>
    <t>Stalder</t>
  </si>
  <si>
    <t>Kultur der Digitalität</t>
  </si>
  <si>
    <t>978-3-518-73613-5</t>
  </si>
  <si>
    <t>978-3-518-12678-3</t>
  </si>
  <si>
    <t>Vivisektionen eines Zeitalters</t>
  </si>
  <si>
    <t>Porträts zur Ideengeschichte des 20. Jahrhunderts</t>
  </si>
  <si>
    <t>JBCC9;PDA;NHA;JBCC;GTB;3MP</t>
  </si>
  <si>
    <t>978-3-518-73603-6</t>
  </si>
  <si>
    <t>978-3-518-12676-9</t>
  </si>
  <si>
    <t>Das doppelte Gesicht Europas</t>
  </si>
  <si>
    <t>Zwischen Kapitalismus und Demokratie</t>
  </si>
  <si>
    <t>JPS;JP;1QFE</t>
  </si>
  <si>
    <t>978-3-518-73598-5</t>
  </si>
  <si>
    <t>978-3-518-29690-5</t>
  </si>
  <si>
    <t>Koselleck/Dutt</t>
  </si>
  <si>
    <t>Vom Sinn und Unsinn der Geschichte</t>
  </si>
  <si>
    <t>Aufsätze und Vorträge aus vier Jahrzehnten</t>
  </si>
  <si>
    <t>NHAH;NHA</t>
  </si>
  <si>
    <t>978-3-518-73583-1</t>
  </si>
  <si>
    <t>978-3-518-29693-6</t>
  </si>
  <si>
    <t>Privatheit</t>
  </si>
  <si>
    <t>Eine Genealogie</t>
  </si>
  <si>
    <t>978-3-518-73578-7</t>
  </si>
  <si>
    <t>978-3-518-29587-8</t>
  </si>
  <si>
    <t>Kritik von Lebensformen</t>
  </si>
  <si>
    <t>QDTS;JP;JHBA;JHB</t>
  </si>
  <si>
    <t>978-3-518-73543-5</t>
  </si>
  <si>
    <t>978-3-518-58591-7</t>
  </si>
  <si>
    <t>Blumenberg/Taubes/Kopp-Oberstebrink/Treml</t>
  </si>
  <si>
    <t>Briefwechsel 1961–1981</t>
  </si>
  <si>
    <t>und weitere Materialien</t>
  </si>
  <si>
    <t>QDHR;NHTB;3MP</t>
  </si>
  <si>
    <t>978-3-518-73538-1</t>
  </si>
  <si>
    <t>978-3-518-29689-9</t>
  </si>
  <si>
    <t>Luhmann/Kieserling</t>
  </si>
  <si>
    <t>Macht im System</t>
  </si>
  <si>
    <t>JPA;JHBA;GPFC</t>
  </si>
  <si>
    <t>978-3-518-73533-6</t>
  </si>
  <si>
    <t>978-3-518-06488-7</t>
  </si>
  <si>
    <t>Caro</t>
  </si>
  <si>
    <t>Der Nachfolger</t>
  </si>
  <si>
    <t>Lyndon B. Johnson und der Tag, an dem Kennedy starb</t>
  </si>
  <si>
    <t>NHK;JPHL;DNBH;1KBB;3MPQS-US-Q;3MPQS</t>
  </si>
  <si>
    <t>978-3-518-73523-7</t>
  </si>
  <si>
    <t>978-3-518-58602-0</t>
  </si>
  <si>
    <t>Luhmann/Schmidt</t>
  </si>
  <si>
    <t>Kontingenz und Recht</t>
  </si>
  <si>
    <t>Rechtstheorie im interdisziplinären Zusammenhang</t>
  </si>
  <si>
    <t>LAQ;LA;JHB</t>
  </si>
  <si>
    <t>978-3-518-73519-0</t>
  </si>
  <si>
    <t>978-3-518-27010-3</t>
  </si>
  <si>
    <t>Paradigmen zu einer Metaphorologie</t>
  </si>
  <si>
    <t>QDHR;QDT;CFA;3MP</t>
  </si>
  <si>
    <t>978-3-518-73518-3</t>
  </si>
  <si>
    <t>978-3-518-29667-7</t>
  </si>
  <si>
    <t>Mill/Buchstein/Seubert</t>
  </si>
  <si>
    <t>Betrachtungen über die Repräsentativregierung</t>
  </si>
  <si>
    <t>JPA;NHTB;JPHC</t>
  </si>
  <si>
    <t>978-3-518-73508-4</t>
  </si>
  <si>
    <t>978-3-518-06487-0</t>
  </si>
  <si>
    <t>Die neue Liebesordnung</t>
  </si>
  <si>
    <t>Frauen, Männer und Shades of Grey</t>
  </si>
  <si>
    <t>JBFW;JHMC;JBSF11</t>
  </si>
  <si>
    <t>978-3-518-73503-9</t>
  </si>
  <si>
    <t>978-3-518-29659-2</t>
  </si>
  <si>
    <t>Boghossian</t>
  </si>
  <si>
    <t>Angst vor der Wahrheit</t>
  </si>
  <si>
    <t>Ein Plädoyer gegen Relativismus und Konstruktivismus</t>
  </si>
  <si>
    <t>QDTK;QDHR;3MR</t>
  </si>
  <si>
    <t>978-3-518-73443-8</t>
  </si>
  <si>
    <t>978-3-518-58603-7</t>
  </si>
  <si>
    <t>Descombes</t>
  </si>
  <si>
    <t>Die Rätsel der Identität</t>
  </si>
  <si>
    <t>QDT;QDHR;3MR;3MP</t>
  </si>
  <si>
    <t>978-3-518-73433-9</t>
  </si>
  <si>
    <t>978-3-518-58600-6</t>
  </si>
  <si>
    <t>Donaldson/Kymlicka</t>
  </si>
  <si>
    <t>Zoopolis</t>
  </si>
  <si>
    <t>Eine politische Theorie der Tierrechte</t>
  </si>
  <si>
    <t>JBFU;PSAD;PDZ;JBFV5</t>
  </si>
  <si>
    <t>978-3-518-76609-5</t>
  </si>
  <si>
    <t>978-3-518-42607-4</t>
  </si>
  <si>
    <t>Bachmann/Svandrlik</t>
  </si>
  <si>
    <t>Das dreißigste Jahr</t>
  </si>
  <si>
    <t>FYB;FBA</t>
  </si>
  <si>
    <t>978-3-518-76442-8</t>
  </si>
  <si>
    <t>978-3-518-58733-1</t>
  </si>
  <si>
    <t>Sexualität und Wahrheit</t>
  </si>
  <si>
    <t>Vierter Band: Die Geständnisse des Fleisches</t>
  </si>
  <si>
    <t>QD;QDH;QDTQ;QDTS</t>
  </si>
  <si>
    <t>978-3-518-76274-5</t>
  </si>
  <si>
    <t>978-3-518-29875-6</t>
  </si>
  <si>
    <t>Puer robustus</t>
  </si>
  <si>
    <t>Eine Philosophie des Störenfrieds</t>
  </si>
  <si>
    <t>QDHM;QDHR;JPA</t>
  </si>
  <si>
    <t>978-3-518-76231-8</t>
  </si>
  <si>
    <t>978-3-518-12647-9</t>
  </si>
  <si>
    <t>Folge 10</t>
  </si>
  <si>
    <t>JP;JPWA;1DFG;3MRBA</t>
  </si>
  <si>
    <t>978-3-518-76209-7</t>
  </si>
  <si>
    <t>978-3-518-12740-7</t>
  </si>
  <si>
    <t>Heilbronn/Rabinovici/Sznaider</t>
  </si>
  <si>
    <t>Neuer Antisemitismus?</t>
  </si>
  <si>
    <t>Fortsetzung einer globalen Debatte</t>
  </si>
  <si>
    <t>JBF;J;JBG;JBS;JH;JPFQ;QRJ</t>
  </si>
  <si>
    <t>978-3-518-76207-3</t>
  </si>
  <si>
    <t>978-3-518-12736-0</t>
  </si>
  <si>
    <t>Marsili/Milanese</t>
  </si>
  <si>
    <t>Wir heimatlosen Weltbürger</t>
  </si>
  <si>
    <t>JP;1D;3M;3MR;3MRB;JB;JPA;JPB;JPF;JPH;JPS;1QFE</t>
  </si>
  <si>
    <t>978-3-518-76203-5</t>
  </si>
  <si>
    <t>978-3-518-12731-5</t>
  </si>
  <si>
    <t>Haller</t>
  </si>
  <si>
    <t>Transithandel</t>
  </si>
  <si>
    <t>Geld- und Warenströme im globalen Kapitalismus</t>
  </si>
  <si>
    <t>KCP;1D;1DFH;JP;JPS;JW;KC;KCD;KCL;KCM;KCS;KCV;KCX;KCY;KCZ;KN;KNA;KNG;N;NHTM;NHTQ;T;TG;TR;TT</t>
  </si>
  <si>
    <t>978-3-518-76201-1</t>
  </si>
  <si>
    <t>978-3-518-29594-6</t>
  </si>
  <si>
    <t>Hartmann</t>
  </si>
  <si>
    <t>Die Praxis des Vertrauens</t>
  </si>
  <si>
    <t>QDTS;JBF</t>
  </si>
  <si>
    <t>978-3-518-76187-8</t>
  </si>
  <si>
    <t>978-3-518-29885-5</t>
  </si>
  <si>
    <t>Viertbauer/Kögerler</t>
  </si>
  <si>
    <t>Neuroenhancement</t>
  </si>
  <si>
    <t>Die philosophische Debatte</t>
  </si>
  <si>
    <t>QDTQ;JB;M;PS</t>
  </si>
  <si>
    <t>978-3-518-76149-6</t>
  </si>
  <si>
    <t>978-3-518-58735-5</t>
  </si>
  <si>
    <t>Raphael</t>
  </si>
  <si>
    <t>Jenseits von Kohle und Stahl</t>
  </si>
  <si>
    <t>Eine Gesellschaftsgeschichte Westeuropas nach dem Boom</t>
  </si>
  <si>
    <t>J;K;KN;KNJ</t>
  </si>
  <si>
    <t>978-3-518-76126-7</t>
  </si>
  <si>
    <t>978-3-518-42860-3</t>
  </si>
  <si>
    <t>Klare, lichte Zukunft</t>
  </si>
  <si>
    <t>Eine radikale Verteidigung des Humanismus</t>
  </si>
  <si>
    <t>JB;DNP;J;JBF;JBFA;JBFC;JBFH;JBFK;JBFQ;JBFS;JBFZ;JBS;JBSA;JHBA;JHBL;JP;JPF;JPFC;JPFK;JPFN;JPW;K;Q;QD;QDH;QDHM;QDHR;QDT;QDTS</t>
  </si>
  <si>
    <t>978-3-518-76118-2</t>
  </si>
  <si>
    <t>978-3-518-42865-8</t>
  </si>
  <si>
    <t>Wie die Couch nach Kalkutta kam</t>
  </si>
  <si>
    <t>Eine Globalgeschichte der frühen Psychoanalyse</t>
  </si>
  <si>
    <t>NH;1D;1F;3M;3MP;3MPB;3MPBF;3MPBG;JM;JMA;JMAF;JMAJ;N;NHB;NHTB;QD</t>
  </si>
  <si>
    <t>978-3-518-76054-3</t>
  </si>
  <si>
    <t>978-3-518-29857-2</t>
  </si>
  <si>
    <t>Feyerabend/Heit/Oberheim</t>
  </si>
  <si>
    <t>Naturphilosophie</t>
  </si>
  <si>
    <t>QDT;3MP;QDHR</t>
  </si>
  <si>
    <t>978-3-518-76046-8</t>
  </si>
  <si>
    <t>978-3-518-12725-4</t>
  </si>
  <si>
    <t>Wie frei ist die Kunst?</t>
  </si>
  <si>
    <t>Der neue Kulturkampf und die Krise des Liberalismus</t>
  </si>
  <si>
    <t>AB;3M;3MR;3MRB;3MRBF;A;J</t>
  </si>
  <si>
    <t>978-3-518-76003-1</t>
  </si>
  <si>
    <t>978-3-518-07391-9</t>
  </si>
  <si>
    <t>Balhorn/Sunkara</t>
  </si>
  <si>
    <t>Jacobin</t>
  </si>
  <si>
    <t>Die Anthologie</t>
  </si>
  <si>
    <t>JB;1KB;1KBB;3M;3MR;JP</t>
  </si>
  <si>
    <t>978-3-518-75997-4</t>
  </si>
  <si>
    <t>978-3-518-12737-7</t>
  </si>
  <si>
    <t>Kanaillen-Kapitalismus</t>
  </si>
  <si>
    <t>Eine literarische Reise durch die Geschichte der freien Marktwirtschaft</t>
  </si>
  <si>
    <t>JB;D;DS;DSA;J;JH;JP;JPF;JPFC;JPFF;JPW;K</t>
  </si>
  <si>
    <t>978-3-518-75989-9</t>
  </si>
  <si>
    <t>978-3-518-12727-8</t>
  </si>
  <si>
    <t>Amable/Palombarini</t>
  </si>
  <si>
    <t>Von Mitterrand zu Macron</t>
  </si>
  <si>
    <t>Über den Kollaps des französischen Parteiensystems</t>
  </si>
  <si>
    <t>1D;1DDF;J;JB;JP;JPH;JPL</t>
  </si>
  <si>
    <t>978-3-518-75978-3</t>
  </si>
  <si>
    <t>978-3-518-29867-1</t>
  </si>
  <si>
    <t>Khurana/Quadflieg/Raimondi/Rebentisch/Setton</t>
  </si>
  <si>
    <t>Negativität</t>
  </si>
  <si>
    <t>Kunst, Recht, Politik</t>
  </si>
  <si>
    <t>QDHR;QDTN;QDTQ;QDTS;JPA</t>
  </si>
  <si>
    <t>978-3-518-75972-1</t>
  </si>
  <si>
    <t>978-3-518-29870-1</t>
  </si>
  <si>
    <t>Leib</t>
  </si>
  <si>
    <t>Die Natur, die wir selbst sind</t>
  </si>
  <si>
    <t>QD;QDT;QDTK;QDTN;QDTQ</t>
  </si>
  <si>
    <t>978-3-518-75966-0</t>
  </si>
  <si>
    <t>978-3-518-29868-8</t>
  </si>
  <si>
    <t>Plessner/Gruevska/Lessing/Liggieri</t>
  </si>
  <si>
    <t>Philosophische Anthropologie</t>
  </si>
  <si>
    <t>Göttinger Vorlesung vom Sommersemester 1961</t>
  </si>
  <si>
    <t>QD;J;QDHR</t>
  </si>
  <si>
    <t>978-3-518-75939-4</t>
  </si>
  <si>
    <t>978-3-518-46942-2</t>
  </si>
  <si>
    <t>Ist der Neoliberalismus noch zu retten?</t>
  </si>
  <si>
    <t>JPFK;KCA;KCP;KCS</t>
  </si>
  <si>
    <t>978-3-518-75936-3</t>
  </si>
  <si>
    <t>978-3-518-58721-8</t>
  </si>
  <si>
    <t>Phänomenologische Schriften</t>
  </si>
  <si>
    <t>1981-1988</t>
  </si>
  <si>
    <t>QDHR5;QD;QDTK</t>
  </si>
  <si>
    <t>978-3-518-75928-8</t>
  </si>
  <si>
    <t>978-3-518-58724-9</t>
  </si>
  <si>
    <t>Wir</t>
  </si>
  <si>
    <t>QDTS;QD;QDTQ</t>
  </si>
  <si>
    <t>978-3-518-75926-4</t>
  </si>
  <si>
    <t>978-3-518-58727-0</t>
  </si>
  <si>
    <t>Private Regierung</t>
  </si>
  <si>
    <t>Wie Arbeitgeber über unser Leben herrschen (und warum wir nicht darüber reden)</t>
  </si>
  <si>
    <t>JHBL;JB;JPA</t>
  </si>
  <si>
    <t>978-3-518-75924-0</t>
  </si>
  <si>
    <t>978-3-518-58723-2</t>
  </si>
  <si>
    <t>Warum Liebe endet</t>
  </si>
  <si>
    <t>Eine Soziologie negativer Beziehungen</t>
  </si>
  <si>
    <t>JHBK;JB;JHB</t>
  </si>
  <si>
    <t>978-3-518-75913-4</t>
  </si>
  <si>
    <t>978-3-518-42844-3</t>
  </si>
  <si>
    <t>Neue Zeilen und Tage</t>
  </si>
  <si>
    <t>Notizen 2011-2013</t>
  </si>
  <si>
    <t>QD;DND;JBCC</t>
  </si>
  <si>
    <t>978-3-518-75787-1</t>
  </si>
  <si>
    <t>978-3-518-12724-7</t>
  </si>
  <si>
    <t>Hegemonie</t>
  </si>
  <si>
    <t>Konjunkturen eines Begriffs</t>
  </si>
  <si>
    <t>JBCC9;DN;J;JB;JBC;JBCC;JP;JPB;JPF;JPS;JPV;NH;NHB</t>
  </si>
  <si>
    <t>978-3-518-75783-3</t>
  </si>
  <si>
    <t>978-3-518-29853-4</t>
  </si>
  <si>
    <t>Selbstbewusstsein und Objektivität</t>
  </si>
  <si>
    <t>Eine Einführung in den absoluten Idealismus</t>
  </si>
  <si>
    <t>QDHR1;QD;QDTJ;QDTK;QDTM</t>
  </si>
  <si>
    <t>978-3-518-75777-2</t>
  </si>
  <si>
    <t>978-3-518-29851-0</t>
  </si>
  <si>
    <t>Müller/Reitz</t>
  </si>
  <si>
    <t>Simmel-Handbuch</t>
  </si>
  <si>
    <t>Begriffe, Hauptwerke, Aktualität</t>
  </si>
  <si>
    <t>JHB;JB;JH</t>
  </si>
  <si>
    <t>978-3-518-75768-0</t>
  </si>
  <si>
    <t>978-3-518-29844-2</t>
  </si>
  <si>
    <t>Hark/Hofbauer</t>
  </si>
  <si>
    <t>Vermessene Räume, gespannte Beziehungen</t>
  </si>
  <si>
    <t>Unternehmerische Universitäten und Geschlechterdynamiken</t>
  </si>
  <si>
    <t>J;JBSF;JND</t>
  </si>
  <si>
    <t>978-3-518-75651-5</t>
  </si>
  <si>
    <t>978-3-518-29613-4</t>
  </si>
  <si>
    <t>Die Kunst der Freiheit</t>
  </si>
  <si>
    <t>Zur Dialektik demokratischer Existenz</t>
  </si>
  <si>
    <t>QDTS;JPHV;JPA</t>
  </si>
  <si>
    <t>978-3-518-75612-6</t>
  </si>
  <si>
    <t>978-3-518-12096-5</t>
  </si>
  <si>
    <t>Döring</t>
  </si>
  <si>
    <t>Sozialstaat in der Globalisierung</t>
  </si>
  <si>
    <t>JPR;JP;JBFZ;GTQ</t>
  </si>
  <si>
    <t>978-3-518-75606-5</t>
  </si>
  <si>
    <t>978-3-518-27612-9</t>
  </si>
  <si>
    <t>Zweckbegriff und Systemrationalität</t>
  </si>
  <si>
    <t>Über die Funktion von Zwecken in sozialen Systemen</t>
  </si>
  <si>
    <t>978-3-518-75605-8</t>
  </si>
  <si>
    <t>978-3-518-29297-6</t>
  </si>
  <si>
    <t>Schriften zur Pädagogik</t>
  </si>
  <si>
    <t>JN;JHBA;GPFC</t>
  </si>
  <si>
    <t>978-3-518-75602-7</t>
  </si>
  <si>
    <t>978-3-518-28856-6</t>
  </si>
  <si>
    <t>Luhmann/Hellmann</t>
  </si>
  <si>
    <t>Protest</t>
  </si>
  <si>
    <t>Systemtheorie und soziale Bewegungen</t>
  </si>
  <si>
    <t>JPWG;JHBA;GPFC</t>
  </si>
  <si>
    <t>978-3-518-75598-3</t>
  </si>
  <si>
    <t>978-3-518-28397-4</t>
  </si>
  <si>
    <t>Paradigm lost: Über die ethische Reflexion der Moral</t>
  </si>
  <si>
    <t>Rede von Niklas Luhmann anläßlich der Verleihung des Hegel-Preises 1989</t>
  </si>
  <si>
    <t>QDTQ;JBFV</t>
  </si>
  <si>
    <t>978-3-518-75597-6</t>
  </si>
  <si>
    <t>978-3-518-29214-3</t>
  </si>
  <si>
    <t>Organisation und Management</t>
  </si>
  <si>
    <t>JHBL;KJU</t>
  </si>
  <si>
    <t>978-3-518-75596-9</t>
  </si>
  <si>
    <t>978-3-518-29034-7</t>
  </si>
  <si>
    <t>Organisation als System</t>
  </si>
  <si>
    <t>JHBL;KJC;JMJ;JHBA</t>
  </si>
  <si>
    <t>978-3-518-75595-2</t>
  </si>
  <si>
    <t>978-3-518-28546-6</t>
  </si>
  <si>
    <t>Womit handeln Banken?</t>
  </si>
  <si>
    <t>Eine Untersuchung zur Risikoverarbeitung in der Wirtschaft</t>
  </si>
  <si>
    <t>JHBL;KFFX</t>
  </si>
  <si>
    <t>978-3-518-75594-5</t>
  </si>
  <si>
    <t>978-3-518-28821-4</t>
  </si>
  <si>
    <t>Ironie des Staates</t>
  </si>
  <si>
    <t>Grundlinien einer Staatstheorie polyzentrischer Gesellschaft</t>
  </si>
  <si>
    <t>JP;1DFG;3MPQZ</t>
  </si>
  <si>
    <t>978-3-518-75589-1</t>
  </si>
  <si>
    <t>978-3-518-28692-0</t>
  </si>
  <si>
    <t>Studien zur Wissenssoziologie der modernen Gesellschaft. Band 2</t>
  </si>
  <si>
    <t>JHBA;JHB</t>
  </si>
  <si>
    <t>978-3-518-75588-4</t>
  </si>
  <si>
    <t>978-3-518-28669-2</t>
  </si>
  <si>
    <t>Probleme der Form</t>
  </si>
  <si>
    <t>GPFC;JHB</t>
  </si>
  <si>
    <t>978-3-518-75587-7</t>
  </si>
  <si>
    <t>978-3-518-28668-5</t>
  </si>
  <si>
    <t>Kalkül der Form</t>
  </si>
  <si>
    <t>Herausgegeben von Dirk Baecker</t>
  </si>
  <si>
    <t>QDTL;QD;GT</t>
  </si>
  <si>
    <t>978-3-518-75585-3</t>
  </si>
  <si>
    <t>978-3-518-28340-0</t>
  </si>
  <si>
    <t>Luhmann/Schorr</t>
  </si>
  <si>
    <t>Reflexionsprobleme im Erziehungssystem</t>
  </si>
  <si>
    <t>JN</t>
  </si>
  <si>
    <t>978-3-518-75583-9</t>
  </si>
  <si>
    <t>978-3-518-27806-2</t>
  </si>
  <si>
    <t>Luhmann/Pfürtner</t>
  </si>
  <si>
    <t>Theorietechnik und Moral</t>
  </si>
  <si>
    <t>QD;JHB;GT</t>
  </si>
  <si>
    <t>978-3-518-75582-2</t>
  </si>
  <si>
    <t>978-3-518-28448-3</t>
  </si>
  <si>
    <t>Luhmann/Fuchs</t>
  </si>
  <si>
    <t>Reden und Schweigen</t>
  </si>
  <si>
    <t>JBSR;QRA;JHBL;JBF</t>
  </si>
  <si>
    <t>978-3-518-75579-2</t>
  </si>
  <si>
    <t>978-3-518-29472-7</t>
  </si>
  <si>
    <t>Luhmann/Werber</t>
  </si>
  <si>
    <t>Schriften zu Kunst und Literatur</t>
  </si>
  <si>
    <t>DSA;QDTN;ABA</t>
  </si>
  <si>
    <t>978-3-518-75575-4</t>
  </si>
  <si>
    <t>978-3-518-28043-0</t>
  </si>
  <si>
    <t>Legitimation durch Verfahren</t>
  </si>
  <si>
    <t>978-3-518-75574-7</t>
  </si>
  <si>
    <t>978-3-518-29470-3</t>
  </si>
  <si>
    <t>Ideenevolution</t>
  </si>
  <si>
    <t>Beiträge zur Wissenssoziologie</t>
  </si>
  <si>
    <t>978-3-518-75572-3</t>
  </si>
  <si>
    <t>978-3-518-29602-8</t>
  </si>
  <si>
    <t>Kleeberg</t>
  </si>
  <si>
    <t>Schlechte Angewohnheiten</t>
  </si>
  <si>
    <t>Eine Anthologie 1750–1900</t>
  </si>
  <si>
    <t>JBCC;NHTB;JBSL;3MN;3ML</t>
  </si>
  <si>
    <t>978-3-518-75569-3</t>
  </si>
  <si>
    <t>978-3-518-29157-3</t>
  </si>
  <si>
    <t>Soziales Vergessen</t>
  </si>
  <si>
    <t>Formen und Medien des Gedächtnisses der Gesellschaft</t>
  </si>
  <si>
    <t>NH;JHB</t>
  </si>
  <si>
    <t>978-3-518-75568-6</t>
  </si>
  <si>
    <t>978-3-518-28999-0</t>
  </si>
  <si>
    <t>Bette</t>
  </si>
  <si>
    <t>Systemtheorie und Sport</t>
  </si>
  <si>
    <t>JHBS;SCGP;JHBA</t>
  </si>
  <si>
    <t>978-3-518-75566-2</t>
  </si>
  <si>
    <t>978-3-518-10101-8</t>
  </si>
  <si>
    <t>Kultur und Gesellschaft I</t>
  </si>
  <si>
    <t>QDT;QDTS;JBCC</t>
  </si>
  <si>
    <t>978-3-518-75565-5</t>
  </si>
  <si>
    <t>978-3-518-12301-0</t>
  </si>
  <si>
    <t>Varianten des Wohlfahrtsstaats</t>
  </si>
  <si>
    <t>Der deutsche Sozialstaat im internationalen Vergleich</t>
  </si>
  <si>
    <t>JPR;KCVJ;KCF;JPB</t>
  </si>
  <si>
    <t>978-3-518-75564-8</t>
  </si>
  <si>
    <t>978-3-518-12246-4</t>
  </si>
  <si>
    <t>Heitmeyer/Soeffner</t>
  </si>
  <si>
    <t>Gewalt</t>
  </si>
  <si>
    <t>Entwicklungen, Strukturen, Analyseprobleme</t>
  </si>
  <si>
    <t>JBFK</t>
  </si>
  <si>
    <t>978-3-518-75498-6</t>
  </si>
  <si>
    <t>978-3-518-57850-6</t>
  </si>
  <si>
    <t>Schriften in 9 Bänden</t>
  </si>
  <si>
    <t>Band 9: Konterrevolution und Revolte. Zeit-Messungen. Die Permanenz der Kunst</t>
  </si>
  <si>
    <t>978-3-518-75497-9</t>
  </si>
  <si>
    <t>978-3-518-57293-1</t>
  </si>
  <si>
    <t>Band 8: Aufsätze und Vorlesungen 1948-1969</t>
  </si>
  <si>
    <t>978-3-518-75496-2</t>
  </si>
  <si>
    <t>978-3-518-57919-0</t>
  </si>
  <si>
    <t>Band 7: Der eindimensionale Mensch. Studen zur Ideologie der fortgeschrittenen Industriegesellschaft</t>
  </si>
  <si>
    <t>978-3-518-75495-5</t>
  </si>
  <si>
    <t>978-3-518-57915-2</t>
  </si>
  <si>
    <t>Band 6: Die Gesellschaftslehre des sowjetischen Marxismus</t>
  </si>
  <si>
    <t>978-3-518-75494-8</t>
  </si>
  <si>
    <t>978-3-518-57554-3</t>
  </si>
  <si>
    <t>Band 5: Triebstruktur und Gesellschaft. Ein philosophischer Beitrag zu Sigmund Freud</t>
  </si>
  <si>
    <t>978-3-518-75493-1</t>
  </si>
  <si>
    <t>978-3-518-57911-4</t>
  </si>
  <si>
    <t>Band 4: Vernunft und Revolution. Hegel und die Entstehung der Gesellschaftstheorie</t>
  </si>
  <si>
    <t>978-3-518-75492-4</t>
  </si>
  <si>
    <t>978-3-518-57552-9</t>
  </si>
  <si>
    <t>Band 3: Aufsätze aus der Zeitschrift für Sozialforschung 1934–1941</t>
  </si>
  <si>
    <t>978-3-518-75489-4</t>
  </si>
  <si>
    <t>978-3-518-57907-7</t>
  </si>
  <si>
    <t>Band 2: Hegels Ontologie und die Theorie der Geschichtlichkeit</t>
  </si>
  <si>
    <t>978-3-518-75488-7</t>
  </si>
  <si>
    <t>978-3-518-57550-5</t>
  </si>
  <si>
    <t>Band 1: Der deutsche Künstlerroman. Frühe Aufsätze</t>
  </si>
  <si>
    <t>978-3-518-75507-5</t>
  </si>
  <si>
    <t>978-3-518-12614-1</t>
  </si>
  <si>
    <t>Beck/Poferl</t>
  </si>
  <si>
    <t>Große Armut, großer Reichtum</t>
  </si>
  <si>
    <t>Zur Transnationalisierung sozialer Ungleichheit</t>
  </si>
  <si>
    <t>JBF;GTQ</t>
  </si>
  <si>
    <t>978-3-518-75506-8</t>
  </si>
  <si>
    <t>978-3-518-11705-7</t>
  </si>
  <si>
    <t>Beck/Giddens/Lash</t>
  </si>
  <si>
    <t>Reflexive Modernisierung</t>
  </si>
  <si>
    <t>Eine Kontroverse</t>
  </si>
  <si>
    <t>GTQ;JBF</t>
  </si>
  <si>
    <t>978-3-518-75505-1</t>
  </si>
  <si>
    <t>978-3-518-11816-0</t>
  </si>
  <si>
    <t>Beck/Beck-Gernsheim</t>
  </si>
  <si>
    <t>Riskante Freiheiten</t>
  </si>
  <si>
    <t>Individualisierung in modernen Gesellschaften</t>
  </si>
  <si>
    <t>978-3-518-75504-4</t>
  </si>
  <si>
    <t>978-3-518-12619-6</t>
  </si>
  <si>
    <t>Nachrichten aus der Weltinnenpolitik</t>
  </si>
  <si>
    <t>JPS;JW;JPSD;JPR;JBF</t>
  </si>
  <si>
    <t>978-3-518-75465-8</t>
  </si>
  <si>
    <t>978-3-518-29826-8</t>
  </si>
  <si>
    <t>Schlicht/Smortchkova</t>
  </si>
  <si>
    <t>Mentale Repräsentationen</t>
  </si>
  <si>
    <t>978-3-518-75459-7</t>
  </si>
  <si>
    <t>978-3-518-29837-4</t>
  </si>
  <si>
    <t>Mrozek</t>
  </si>
  <si>
    <t>Jugend – Pop – Kultur</t>
  </si>
  <si>
    <t>Eine transnationale Geschichte</t>
  </si>
  <si>
    <t>JBCC;AVA;JBCC1</t>
  </si>
  <si>
    <t>978-3-518-75451-1</t>
  </si>
  <si>
    <t>978-3-518-29670-7</t>
  </si>
  <si>
    <t>Die Sakralität der Person</t>
  </si>
  <si>
    <t>Eine neue Genealogie der Menschenrechte</t>
  </si>
  <si>
    <t>JPVH;JPA</t>
  </si>
  <si>
    <t>978-3-518-75437-5</t>
  </si>
  <si>
    <t>978-3-518-29832-9</t>
  </si>
  <si>
    <t>Sozialphilosophie</t>
  </si>
  <si>
    <t>Vorlesungen in China 1919/20</t>
  </si>
  <si>
    <t>978-3-518-75405-4</t>
  </si>
  <si>
    <t>978-3-518-29797-1</t>
  </si>
  <si>
    <t>Kern/Kietzmann</t>
  </si>
  <si>
    <t>Selbstbewusstes Leben</t>
  </si>
  <si>
    <t>Texte zu einer transformativen Theorie der menschlichen Subjektivität</t>
  </si>
  <si>
    <t>978-3-518-75229-6</t>
  </si>
  <si>
    <t>978-3-518-11365-3</t>
  </si>
  <si>
    <t>Risikogesellschaft</t>
  </si>
  <si>
    <t>JHBA;JHB;JBS;JBF</t>
  </si>
  <si>
    <t>978-3-518-75217-3</t>
  </si>
  <si>
    <t>978-3-518-46769-5</t>
  </si>
  <si>
    <t>Schäfer</t>
  </si>
  <si>
    <t>Henry David Thoreau</t>
  </si>
  <si>
    <t>Waldgänger und Rebell. Eine Biographie</t>
  </si>
  <si>
    <t>DNBL;1KBB-US-NEM;1KBB-US-NE;1KBB-US-N;3MN</t>
  </si>
  <si>
    <t>978-3-518-75215-9</t>
  </si>
  <si>
    <t>978-3-518-42632-6</t>
  </si>
  <si>
    <t>Nach Gott</t>
  </si>
  <si>
    <t>Glaubens- und Unglaubensversuche</t>
  </si>
  <si>
    <t>JB;Q</t>
  </si>
  <si>
    <t>978-3-518-75177-0</t>
  </si>
  <si>
    <t>978-3-518-07290-5</t>
  </si>
  <si>
    <t>Zink</t>
  </si>
  <si>
    <t>NH;NHTB;NHD;NHB;J;DNP;DNL;DN;1D;3M</t>
  </si>
  <si>
    <t>978-3-518-75159-6</t>
  </si>
  <si>
    <t>978-3-518-29818-3</t>
  </si>
  <si>
    <t>Platon</t>
  </si>
  <si>
    <t>Zwischen Logos und Pathos</t>
  </si>
  <si>
    <t>QDHA;QD</t>
  </si>
  <si>
    <t>978-3-518-75163-3</t>
  </si>
  <si>
    <t>978-3-518-29811-4</t>
  </si>
  <si>
    <t>Weber-Guskar/Brandhorst</t>
  </si>
  <si>
    <t>Menschenwürde</t>
  </si>
  <si>
    <t>Eine philosophische Debatte über Dimensionen ihrer Kontingenz</t>
  </si>
  <si>
    <t>QDTQ;LAB</t>
  </si>
  <si>
    <t>978-3-518-75155-8</t>
  </si>
  <si>
    <t>978-3-518-29825-1</t>
  </si>
  <si>
    <t>Kraft</t>
  </si>
  <si>
    <t>Ein Grundbegriff ästhetischer Anthropologie</t>
  </si>
  <si>
    <t>QDTN;QD</t>
  </si>
  <si>
    <t>978-3-518-74754-4</t>
  </si>
  <si>
    <t>978-3-518-12612-7</t>
  </si>
  <si>
    <t>Verfassungspatriotismus</t>
  </si>
  <si>
    <t>JPA;QDTS;JPVC;JP;JHB</t>
  </si>
  <si>
    <t>978-3-518-74753-7</t>
  </si>
  <si>
    <t>978-3-518-12483-3</t>
  </si>
  <si>
    <t>Über das Politische</t>
  </si>
  <si>
    <t>Wider die kosmopolitische Illusion</t>
  </si>
  <si>
    <t>QDHR;QDTS;JPA;3MR;3MP</t>
  </si>
  <si>
    <t>978-3-518-74749-0</t>
  </si>
  <si>
    <t>978-3-518-12204-4</t>
  </si>
  <si>
    <t>Mediokratie</t>
  </si>
  <si>
    <t>Die Kolonisierung der Politik durch die Medien</t>
  </si>
  <si>
    <t>JPWC;JHB;GTC</t>
  </si>
  <si>
    <t>978-3-518-74746-9</t>
  </si>
  <si>
    <t>978-3-518-11576-3</t>
  </si>
  <si>
    <t>Politische Interpretationen</t>
  </si>
  <si>
    <t>Shakespeare, Stendhal, Balzac, Wagner, Hašek, Kafka, Kraus</t>
  </si>
  <si>
    <t>DSA;DSK;DSG;DSBH;DSBF;DSBD</t>
  </si>
  <si>
    <t>978-3-518-74745-2</t>
  </si>
  <si>
    <t>978-3-518-11804-7</t>
  </si>
  <si>
    <t>Militärkritik</t>
  </si>
  <si>
    <t>JW</t>
  </si>
  <si>
    <t>978-3-518-74744-5</t>
  </si>
  <si>
    <t>978-3-518-12139-9</t>
  </si>
  <si>
    <t>Kritik der Außenpolitik</t>
  </si>
  <si>
    <t>JPS</t>
  </si>
  <si>
    <t>978-3-518-74738-4</t>
  </si>
  <si>
    <t>978-3-518-12500-7</t>
  </si>
  <si>
    <t>Und jetzt?</t>
  </si>
  <si>
    <t>Politik, Protest und Propaganda</t>
  </si>
  <si>
    <t>JPWG;JPWC;JPVC</t>
  </si>
  <si>
    <t>978-3-518-74736-0</t>
  </si>
  <si>
    <t>978-3-518-12288-4</t>
  </si>
  <si>
    <t>Vom Gewaltmonopol zum Gewaltmarkt?</t>
  </si>
  <si>
    <t>Die Privatisierung und Kommerzialisierung der Gewalt</t>
  </si>
  <si>
    <t>JPR;LAR;JPWL;JKV;JBFK;1DFG</t>
  </si>
  <si>
    <t>978-3-518-74733-9</t>
  </si>
  <si>
    <t>978-3-518-12601-1</t>
  </si>
  <si>
    <t>Buden</t>
  </si>
  <si>
    <t>Zone des Übergangs</t>
  </si>
  <si>
    <t>Vom Ende des Postkommunismus</t>
  </si>
  <si>
    <t>DNL;NHTB;JHBA;JBCC;1DT</t>
  </si>
  <si>
    <t>978-3-518-74732-2</t>
  </si>
  <si>
    <t>978-3-518-12381-2</t>
  </si>
  <si>
    <t>Glossar der Gegenwart</t>
  </si>
  <si>
    <t>CFB;JHB</t>
  </si>
  <si>
    <t>978-3-518-74729-2</t>
  </si>
  <si>
    <t>978-3-518-10103-2</t>
  </si>
  <si>
    <t>Zur Kritik der Gewalt und andere Aufsätze</t>
  </si>
  <si>
    <t>QDHR;QDTK;QDT</t>
  </si>
  <si>
    <t>978-3-518-74726-1</t>
  </si>
  <si>
    <t>978-3-518-12300-3</t>
  </si>
  <si>
    <t>Was von Auschwitz bleibt</t>
  </si>
  <si>
    <t>Das Archiv und der Zeuge. Homo sacer III</t>
  </si>
  <si>
    <t>QDTS;QRJ;QDT;QDHR;NHT;NHA;3MPBGJ-DE-H;3MP</t>
  </si>
  <si>
    <t>978-3-518-74722-3</t>
  </si>
  <si>
    <t>978-3-518-12575-5</t>
  </si>
  <si>
    <t>Stiegler</t>
  </si>
  <si>
    <t>Von der Biopolitik zur Psychomacht</t>
  </si>
  <si>
    <t>Logik der Sorge I.2</t>
  </si>
  <si>
    <t>QDTS;QDT;QDHR;JPA;JNA;JBCT;JBCC;1DDF</t>
  </si>
  <si>
    <t>978-3-518-74718-6</t>
  </si>
  <si>
    <t>978-3-518-12384-3</t>
  </si>
  <si>
    <t>Zum irdischen Frieden</t>
  </si>
  <si>
    <t>Erkenntnisse und Vermutungen</t>
  </si>
  <si>
    <t>978-3-518-74717-9</t>
  </si>
  <si>
    <t>978-3-518-11134-5</t>
  </si>
  <si>
    <t>Von Europa lernen</t>
  </si>
  <si>
    <t>Entwicklungsgeschichtliche Betrachtungen</t>
  </si>
  <si>
    <t>GTP;KCZ;KCM;KC;JPS</t>
  </si>
  <si>
    <t>978-3-518-74716-2</t>
  </si>
  <si>
    <t>978-3-518-10652-5</t>
  </si>
  <si>
    <t>Peripherer Kapitalismus</t>
  </si>
  <si>
    <t>Analysen über Abhängigkeit und Unterentwicklung. Die Übertragung der englischen Texte besorgte Hedda Wagner, der spanischen Maya Reichel, der französischen Thomas Hartmann</t>
  </si>
  <si>
    <t>GTP;KCS;KCM;JPS;GTQ;3MP</t>
  </si>
  <si>
    <t>978-3-518-74715-5</t>
  </si>
  <si>
    <t>978-3-518-10478-1</t>
  </si>
  <si>
    <t>Kritische Friedensforschung</t>
  </si>
  <si>
    <t>Herausgegeben von Dieter Senghaas. Übersetzung der englischen Texte von Hedda Wagner</t>
  </si>
  <si>
    <t>978-3-518-74714-8</t>
  </si>
  <si>
    <t>978-3-518-10980-9</t>
  </si>
  <si>
    <t>Kapitalistische Weltökonomie</t>
  </si>
  <si>
    <t>Kontroversen über ihren Ursprung und ihre Entwicklungsdynamik Herausgegeben von Dieter Senghaas. Mit Beiträgen von Hamza Alavi, Samir Amin, Hartmut Elsenhans, André Gunder Frank, Johan Galtung, Terence K. Hopkins, Huri Islamo#^glu Çoglar Keyder, Ulrich Me</t>
  </si>
  <si>
    <t>GTP;KCS;KCP;KCM;JPS;JPR;3MP</t>
  </si>
  <si>
    <t>978-3-518-74709-4</t>
  </si>
  <si>
    <t>978-3-518-10114-8</t>
  </si>
  <si>
    <t>Ritter</t>
  </si>
  <si>
    <t>Hegel und die französische Revolution</t>
  </si>
  <si>
    <t>QDHR;QDTS;QDHR1;NHD;3MN;3MLQZ-FR-A;3ML</t>
  </si>
  <si>
    <t>978-3-518-74708-7</t>
  </si>
  <si>
    <t>978-3-518-10508-5</t>
  </si>
  <si>
    <t>Myrdal</t>
  </si>
  <si>
    <t>Objektivität in der Sozialforschung</t>
  </si>
  <si>
    <t>Aus dem Amerikanischen von Ursula Deininger</t>
  </si>
  <si>
    <t>GT;QD;JHBC;GPH</t>
  </si>
  <si>
    <t>978-3-518-74653-0</t>
  </si>
  <si>
    <t>978-3-518-29641-7</t>
  </si>
  <si>
    <t>Margalit</t>
  </si>
  <si>
    <t>Politik der Würde</t>
  </si>
  <si>
    <t>Über Achtung und Verachtung</t>
  </si>
  <si>
    <t>978-3-518-74652-3</t>
  </si>
  <si>
    <t>978-3-518-29066-8</t>
  </si>
  <si>
    <t>Weltstaat oder Staatenwelt?</t>
  </si>
  <si>
    <t>Für und wider die Idee einer Weltrepublik</t>
  </si>
  <si>
    <t>QDH;JPS</t>
  </si>
  <si>
    <t>978-3-518-74649-3</t>
  </si>
  <si>
    <t>978-3-518-29095-8</t>
  </si>
  <si>
    <t>Krebs</t>
  </si>
  <si>
    <t>Gleichheit oder Gerechtigkeit.</t>
  </si>
  <si>
    <t>Texte der neuen Egalitarismuskritik</t>
  </si>
  <si>
    <t>QDTS;LAB;JPA</t>
  </si>
  <si>
    <t>978-3-518-74648-6</t>
  </si>
  <si>
    <t>978-3-518-28709-5</t>
  </si>
  <si>
    <t>Horster</t>
  </si>
  <si>
    <t>Politik als Pflicht</t>
  </si>
  <si>
    <t>Studien zur politischen Philosophie</t>
  </si>
  <si>
    <t>978-3-518-74647-9</t>
  </si>
  <si>
    <t>978-3-518-29217-4</t>
  </si>
  <si>
    <t>Honneth/Saar</t>
  </si>
  <si>
    <t>Michel Foucault. Zwischenbilanz einer Rezeption</t>
  </si>
  <si>
    <t>Frankfurter Foucault-Konferenz 2001</t>
  </si>
  <si>
    <t>QDHR;QDTS;QDT;JPA;JHBA</t>
  </si>
  <si>
    <t>978-3-518-74646-2</t>
  </si>
  <si>
    <t>978-3-518-28400-1</t>
  </si>
  <si>
    <t>Politische Gerechtigkeit</t>
  </si>
  <si>
    <t>Grundlegung einer kritischen Philosophie von Recht und Staat</t>
  </si>
  <si>
    <t>LAB;QDTS;JPA</t>
  </si>
  <si>
    <t>978-3-518-74644-8</t>
  </si>
  <si>
    <t>978-3-518-28062-1</t>
  </si>
  <si>
    <t>Hobbes/Fetscher</t>
  </si>
  <si>
    <t>Leviathan oder Stoff, Form und Gewalt eines kirchlichen und bürgerlichen Staates</t>
  </si>
  <si>
    <t>QDTS;QDH;JPHC;JPA;3MG;3M</t>
  </si>
  <si>
    <t>978-3-518-74637-0</t>
  </si>
  <si>
    <t>978-3-518-28819-1</t>
  </si>
  <si>
    <t>Reflektierte Vernunft</t>
  </si>
  <si>
    <t>Michel Foucaults philosophisches Projekt einer antitotalitären Macht- und Wahrheitskritik</t>
  </si>
  <si>
    <t>QDHR;QDTS;QDTK;QDT;QDHR7;JPA;3MP</t>
  </si>
  <si>
    <t>978-3-518-74636-3</t>
  </si>
  <si>
    <t>978-3-518-27799-7</t>
  </si>
  <si>
    <t>Metaphysik und Politik</t>
  </si>
  <si>
    <t>Studien zu Aristoteles und Hegel</t>
  </si>
  <si>
    <t>QDT;QDTS;QDTJ;QDHR1;QDHR;QDHA;3MN;3CT</t>
  </si>
  <si>
    <t>978-3-518-74633-2</t>
  </si>
  <si>
    <t>978-3-518-28753-8</t>
  </si>
  <si>
    <t>Zur Aufklärung der Demokratietheorie</t>
  </si>
  <si>
    <t>Rechts- und demokratietheoretische Überlegungen im Anschluß an Kant</t>
  </si>
  <si>
    <t>QDHM;QDTS;QDH;LAB;JPHV;JPA;3ML</t>
  </si>
  <si>
    <t>978-3-518-74628-8</t>
  </si>
  <si>
    <t>978-3-518-28697-5</t>
  </si>
  <si>
    <t>Wohlgeordnete Freiheit</t>
  </si>
  <si>
    <t>Immanuel Kants Rechts- und Staatsphilosophie</t>
  </si>
  <si>
    <t>LAB;QDTS;QDHM;JP;3ML</t>
  </si>
  <si>
    <t>978-3-518-74627-1</t>
  </si>
  <si>
    <t>978-3-518-28932-7</t>
  </si>
  <si>
    <t>Recht, Gerechtigkeit und demokratische Tugend</t>
  </si>
  <si>
    <t>Abhandlung zur praktischen Philosophie der Gegenwart</t>
  </si>
  <si>
    <t>LAB;QDTS;QDTQ;QDHR</t>
  </si>
  <si>
    <t>978-3-518-74626-4</t>
  </si>
  <si>
    <t>978-3-518-28770-5</t>
  </si>
  <si>
    <t>Kategorische Rechtsprinzipien</t>
  </si>
  <si>
    <t>Ein Kontrapunkt der Moderne</t>
  </si>
  <si>
    <t>LAB;JBCC</t>
  </si>
  <si>
    <t>978-3-518-74625-7</t>
  </si>
  <si>
    <t>978-3-518-27980-9</t>
  </si>
  <si>
    <t>Sittlich-politische Diskurse</t>
  </si>
  <si>
    <t>Philosophische Grundlagen. Politische Ethik. Biomedizinische Ethik</t>
  </si>
  <si>
    <t>QDTQ;QDTS;PSAD</t>
  </si>
  <si>
    <t>978-3-518-74622-6</t>
  </si>
  <si>
    <t>978-3-518-27880-2</t>
  </si>
  <si>
    <t>Euchner</t>
  </si>
  <si>
    <t>Naturrecht und Politik bei John Locke</t>
  </si>
  <si>
    <t>QDTS;QDHM;LAB;3ML;3MG</t>
  </si>
  <si>
    <t>978-3-518-74619-6</t>
  </si>
  <si>
    <t>978-3-518-29558-8</t>
  </si>
  <si>
    <t>Dobner</t>
  </si>
  <si>
    <t>Wasserpolitik</t>
  </si>
  <si>
    <t>Zur politischen Theorie, Praxis und Kritik globaler Governance</t>
  </si>
  <si>
    <t>JPS;KNB;KCP;JPR</t>
  </si>
  <si>
    <t>978-3-518-74618-9</t>
  </si>
  <si>
    <t>978-3-518-29187-0</t>
  </si>
  <si>
    <t>Bubner</t>
  </si>
  <si>
    <t>Polis und Staat</t>
  </si>
  <si>
    <t>Grundlinien der Politischen Philosophie</t>
  </si>
  <si>
    <t>978-3-518-74616-5</t>
  </si>
  <si>
    <t>978-3-518-28896-2</t>
  </si>
  <si>
    <t>Hinsch/Philosophische Gesellschaft Bad Homburg</t>
  </si>
  <si>
    <t>Zur Idee des politischen Liberalismus</t>
  </si>
  <si>
    <t>John Rawls in der Diskussion</t>
  </si>
  <si>
    <t>JPFK;QDTS;JPA;JP</t>
  </si>
  <si>
    <t>978-3-518-74612-7</t>
  </si>
  <si>
    <t>978-3-518-29041-5</t>
  </si>
  <si>
    <t>Lutz-Bachmann/Brunkhorst/Köhler</t>
  </si>
  <si>
    <t>Recht auf Menschenrechte</t>
  </si>
  <si>
    <t>Menschenrechte, Demokratie und internationale Politik</t>
  </si>
  <si>
    <t>LBBR;JPVH;JPS;JPA</t>
  </si>
  <si>
    <t>978-3-518-74609-7</t>
  </si>
  <si>
    <t>978-3-518-28965-5</t>
  </si>
  <si>
    <t>Kersting/Chwaszcza</t>
  </si>
  <si>
    <t>Politische Philosophie der internationalen Beziehungen</t>
  </si>
  <si>
    <t>QDTS;JPS;JPA</t>
  </si>
  <si>
    <t>978-3-518-74605-9</t>
  </si>
  <si>
    <t>978-3-518-29529-8</t>
  </si>
  <si>
    <t>Multikulturalismus und die Politik der Anerkennung</t>
  </si>
  <si>
    <t>JPR;JBSL1</t>
  </si>
  <si>
    <t>978-3-518-74603-5</t>
  </si>
  <si>
    <t>978-3-518-29265-5</t>
  </si>
  <si>
    <t>Gosepath</t>
  </si>
  <si>
    <t>Gleiche Gerechtigkeit</t>
  </si>
  <si>
    <t>Grundlagen eines liberalen Egalitarismus</t>
  </si>
  <si>
    <t>LAB;QDTS;QDHR</t>
  </si>
  <si>
    <t>978-3-518-74599-1</t>
  </si>
  <si>
    <t>978-3-518-28852-8</t>
  </si>
  <si>
    <t>Kontexte der Gerechtigkeit</t>
  </si>
  <si>
    <t>Politische Philosophie jenseits von Liberalismus und Kommunitarismus</t>
  </si>
  <si>
    <t>QDHR;QDTS;LAB;JPA</t>
  </si>
  <si>
    <t>978-3-518-74419-2</t>
  </si>
  <si>
    <t>978-3-518-29783-4</t>
  </si>
  <si>
    <t>Bayle/Buddeberg/Forst</t>
  </si>
  <si>
    <t>Toleranz</t>
  </si>
  <si>
    <t>Ein philosophischer Kommentar</t>
  </si>
  <si>
    <t>QDHM;QR;JPA;1DDF</t>
  </si>
  <si>
    <t>978-3-518-74415-4</t>
  </si>
  <si>
    <t>978-3-518-29777-3</t>
  </si>
  <si>
    <t>Wozu Theorie?</t>
  </si>
  <si>
    <t>JHBA;JHB;JH</t>
  </si>
  <si>
    <t>978-3-518-74408-6</t>
  </si>
  <si>
    <t>978-3-518-58689-1</t>
  </si>
  <si>
    <t>Adorno/Lonitz/Theodor W. Adorno Archiv</t>
  </si>
  <si>
    <t>Band 9: Philosophische Terminologie</t>
  </si>
  <si>
    <t>978-3-518-74353-9</t>
  </si>
  <si>
    <t>978-3-518-58627-3</t>
  </si>
  <si>
    <t>Luxus</t>
  </si>
  <si>
    <t>QD;QDTN;JB</t>
  </si>
  <si>
    <t>978-3-518-74308-9</t>
  </si>
  <si>
    <t>978-3-518-29764-3</t>
  </si>
  <si>
    <t>Schreck/Aaken</t>
  </si>
  <si>
    <t>Theorien der Wirtschafts- und Unternehmensethik</t>
  </si>
  <si>
    <t>KJG;KJ;K</t>
  </si>
  <si>
    <t>978-3-518-74296-9</t>
  </si>
  <si>
    <t>978-3-518-12702-5</t>
  </si>
  <si>
    <t>Technologien der Seele</t>
  </si>
  <si>
    <t>Vom Verfertigen der Wahrheit in der russischen Gegenwartskultur</t>
  </si>
  <si>
    <t>JB;JPV;JPF;JP;JH;JBCC;DN;1DTA;3MR</t>
  </si>
  <si>
    <t>978-3-518-74292-1</t>
  </si>
  <si>
    <t>978-3-518-12699-8</t>
  </si>
  <si>
    <t>Schiffauer</t>
  </si>
  <si>
    <t>Schule, Moschee, Elternhaus</t>
  </si>
  <si>
    <t>Eine ethnologische Intervention</t>
  </si>
  <si>
    <t>JB;QRPP;QRAM2;QRAF;JP;JNL;JNK;JNF;JND;JH;JBFH;JBFA;J;DN</t>
  </si>
  <si>
    <t>978-3-518-74286-0</t>
  </si>
  <si>
    <t>978-3-518-58626-6</t>
  </si>
  <si>
    <t>Resonanz</t>
  </si>
  <si>
    <t>Eine Soziologie der Weltbeziehung</t>
  </si>
  <si>
    <t>JHB;JHBS;JHBL;JHBK;JHBA</t>
  </si>
  <si>
    <t>978-3-518-74269-3</t>
  </si>
  <si>
    <t>978-3-518-58625-9</t>
  </si>
  <si>
    <t>Kritik der Rechte</t>
  </si>
  <si>
    <t>LAB;QDTS</t>
  </si>
  <si>
    <t>978-3-518-74254-9</t>
  </si>
  <si>
    <t>978-3-518-29762-9</t>
  </si>
  <si>
    <t>Kreis</t>
  </si>
  <si>
    <t>Negative Dialektik des Unendlichen</t>
  </si>
  <si>
    <t>Kant, Hegel, Cantor</t>
  </si>
  <si>
    <t>QDTK;QDTM;QDTJ;QD</t>
  </si>
  <si>
    <t>978-3-518-74252-5</t>
  </si>
  <si>
    <t>978-3-518-12701-8</t>
  </si>
  <si>
    <t>Koppetsch/Speck</t>
  </si>
  <si>
    <t>Wenn der Mann kein Ernährer mehr ist</t>
  </si>
  <si>
    <t>Geschlechterkonflikte in Krisenzeiten</t>
  </si>
  <si>
    <t>J;JHBL;JHBK;JHBD;JHB;JH;JBSF;JBFW;JBFA;JB;DN;3MR</t>
  </si>
  <si>
    <t>978-3-518-74228-0</t>
  </si>
  <si>
    <t>978-3-518-29767-4</t>
  </si>
  <si>
    <t>Gosewinkel</t>
  </si>
  <si>
    <t>Schutz und Freiheit?</t>
  </si>
  <si>
    <t>Staatsbürgerschaft in Europa im 20. und 21. Jahrhundert</t>
  </si>
  <si>
    <t>JPVC;JPVH;JPA;JP;1QFE</t>
  </si>
  <si>
    <t>978-3-518-74226-6</t>
  </si>
  <si>
    <t>978-3-518-29754-4</t>
  </si>
  <si>
    <t>Galliker/Wolfradt</t>
  </si>
  <si>
    <t>Kompendium psychologischer Theorien</t>
  </si>
  <si>
    <t>JMA;JMB;JM</t>
  </si>
  <si>
    <t>978-3-518-74223-5</t>
  </si>
  <si>
    <t>978-3-518-29768-1</t>
  </si>
  <si>
    <t>Sich selbst ernst nehmen</t>
  </si>
  <si>
    <t>978-3-518-74186-3</t>
  </si>
  <si>
    <t>978-3-518-58680-8</t>
  </si>
  <si>
    <t>Manet</t>
  </si>
  <si>
    <t>Eine symbolische Revolution</t>
  </si>
  <si>
    <t>ABA;JHBA;JHB;1DDF</t>
  </si>
  <si>
    <t>978-3-518-74183-2</t>
  </si>
  <si>
    <t>978-3-518-29765-0</t>
  </si>
  <si>
    <t>Kosmopolitismus ohne Illusionen</t>
  </si>
  <si>
    <t>Menschenrechte in unruhigen Zeiten</t>
  </si>
  <si>
    <t>LBBR;JPVH;JPA</t>
  </si>
  <si>
    <t>978-3-518-74173-3</t>
  </si>
  <si>
    <t>978-3-518-29712-4</t>
  </si>
  <si>
    <t>Herzog/Honneth/Schumpeter</t>
  </si>
  <si>
    <t>Schriften zur Ökonomie und Soziologie</t>
  </si>
  <si>
    <t>KCA;JHBL</t>
  </si>
  <si>
    <t>978-3-518-73859-7</t>
  </si>
  <si>
    <t>978-3-518-29732-2</t>
  </si>
  <si>
    <t>Normativität und Macht</t>
  </si>
  <si>
    <t>Zur Analyse sozialer Rechtfertigungsordnungen</t>
  </si>
  <si>
    <t>QDHR;QDTS;JPA</t>
  </si>
  <si>
    <t>978-3-518-73857-3</t>
  </si>
  <si>
    <t>978-3-518-29735-3</t>
  </si>
  <si>
    <t>Dolar</t>
  </si>
  <si>
    <t>His Master's Voice</t>
  </si>
  <si>
    <t>Eine Theorie der Stimme</t>
  </si>
  <si>
    <t>CF;QDT;CFA</t>
  </si>
  <si>
    <t>978-3-518-73853-5</t>
  </si>
  <si>
    <t>978-3-518-29713-1</t>
  </si>
  <si>
    <t>Menschenrechte, Demokratie und Frieden</t>
  </si>
  <si>
    <t>Perspektiven globaler Organisation</t>
  </si>
  <si>
    <t>JPVH;JPHV;JPA</t>
  </si>
  <si>
    <t>978-3-518-73849-8</t>
  </si>
  <si>
    <t>978-3-518-58614-3</t>
  </si>
  <si>
    <t>Kritik der schwarzen Vernunft</t>
  </si>
  <si>
    <t>NHTB;NHTR;JP</t>
  </si>
  <si>
    <t>978-3-518-73843-6</t>
  </si>
  <si>
    <t>978-3-518-12685-1</t>
  </si>
  <si>
    <t>Beck/Mulsow</t>
  </si>
  <si>
    <t>Vergangenheit und Zukunft der Moderne</t>
  </si>
  <si>
    <t>NHA</t>
  </si>
  <si>
    <t>978-3-518-73847-4</t>
  </si>
  <si>
    <t>978-3-518-29719-3</t>
  </si>
  <si>
    <t>Coser</t>
  </si>
  <si>
    <t>Gierige Institutionen</t>
  </si>
  <si>
    <t>Soziologische Studien über totales Engagement</t>
  </si>
  <si>
    <t>JHB;NHTB;JHBL;JHBK;JBS;JBF</t>
  </si>
  <si>
    <t>978-3-518-73827-6</t>
  </si>
  <si>
    <t>978-3-518-46802-9</t>
  </si>
  <si>
    <t>Steul</t>
  </si>
  <si>
    <t>978-3-518-73823-8</t>
  </si>
  <si>
    <t>978-3-518-12686-8</t>
  </si>
  <si>
    <t>Terkessidis</t>
  </si>
  <si>
    <t>Kollaboration</t>
  </si>
  <si>
    <t>JPWG;JKSN1</t>
  </si>
  <si>
    <t>978-3-518-73813-9</t>
  </si>
  <si>
    <t>978-3-518-29727-8</t>
  </si>
  <si>
    <t>Verdinglichung</t>
  </si>
  <si>
    <t>Eine anerkennungstheoretische Studie</t>
  </si>
  <si>
    <t>QDTK;QDTS;QDHR;QDH</t>
  </si>
  <si>
    <t>978-3-518-73808-5</t>
  </si>
  <si>
    <t>978-3-518-12681-3</t>
  </si>
  <si>
    <t>Shifman</t>
  </si>
  <si>
    <t>Meme</t>
  </si>
  <si>
    <t>Kunst, Kultur und Politik im digitalen Zeitalter</t>
  </si>
  <si>
    <t>JBCT1;JPWG;3MRB</t>
  </si>
  <si>
    <t>978-3-518-73803-0</t>
  </si>
  <si>
    <t>978-3-518-12683-7</t>
  </si>
  <si>
    <t>Israel</t>
  </si>
  <si>
    <t>Soziologische Essays</t>
  </si>
  <si>
    <t>JHMC;NHG;GTM;1FBH</t>
  </si>
  <si>
    <t>978-3-518-73796-5</t>
  </si>
  <si>
    <t>978-3-518-06286-9</t>
  </si>
  <si>
    <t>Das deutsche Europa</t>
  </si>
  <si>
    <t>Neue Machtlandschaften im Zeichen der Krise</t>
  </si>
  <si>
    <t>JP;JPS;1QFE</t>
  </si>
  <si>
    <t>978-3-518-73793-4</t>
  </si>
  <si>
    <t>978-3-518-12689-9</t>
  </si>
  <si>
    <t>Heimat ist die schönste Utopie</t>
  </si>
  <si>
    <t>Reden (wir) über Europa</t>
  </si>
  <si>
    <t>NHD;NHTB;JHMC;JBFZ;1QFE</t>
  </si>
  <si>
    <t>978-3-518-73789-7</t>
  </si>
  <si>
    <t>978-3-518-06073-5</t>
  </si>
  <si>
    <t>Steueroasen</t>
  </si>
  <si>
    <t>Wo der Wohlstand der Nationen versteckt wird</t>
  </si>
  <si>
    <t>KFFD;KCP;KCBM</t>
  </si>
  <si>
    <t>978-3-518-73787-3</t>
  </si>
  <si>
    <t>978-3-518-06072-8</t>
  </si>
  <si>
    <t>Andruchowytsch</t>
  </si>
  <si>
    <t>Euromaidan</t>
  </si>
  <si>
    <t>Was in der Ukraine auf dem Spiel steht</t>
  </si>
  <si>
    <t>NHTV;NHD;JPWQ;JPW;JPVR;JPV;GTM;1DTN;3MRBF;1DT</t>
  </si>
  <si>
    <t>978-3-518-73773-6</t>
  </si>
  <si>
    <t>978-3-518-29711-7</t>
  </si>
  <si>
    <t>Gründe der Liebe</t>
  </si>
  <si>
    <t>QDT</t>
  </si>
  <si>
    <t>978-3-518-73768-2</t>
  </si>
  <si>
    <t>978-3-518-58593-1</t>
  </si>
  <si>
    <t>Über den Staat</t>
  </si>
  <si>
    <t>Vorlesungen am Collège de France 1989–1992</t>
  </si>
  <si>
    <t>JHB;JPHC;JP</t>
  </si>
  <si>
    <t>978-3-518-73763-7</t>
  </si>
  <si>
    <t>978-3-518-58604-4</t>
  </si>
  <si>
    <t>Blumenberg/Nicholls/Heidenreich</t>
  </si>
  <si>
    <t>Präfiguration</t>
  </si>
  <si>
    <t>Arbeit am politischen Mythos</t>
  </si>
  <si>
    <t>QDTS;JPA;JBCC;3MP</t>
  </si>
  <si>
    <t>978-3-518-73759-0</t>
  </si>
  <si>
    <t>978-3-518-29709-4</t>
  </si>
  <si>
    <t>Foot</t>
  </si>
  <si>
    <t>Die Natur des Guten</t>
  </si>
  <si>
    <t>QDTQ;QDT</t>
  </si>
  <si>
    <t>978-3-518-73743-9</t>
  </si>
  <si>
    <t>978-3-518-58609-9</t>
  </si>
  <si>
    <t>Politische Emotionen</t>
  </si>
  <si>
    <t>Warum Liebe für Gerechtigkeit wichtig ist</t>
  </si>
  <si>
    <t>JP;JMQ</t>
  </si>
  <si>
    <t>978-3-518-73733-0</t>
  </si>
  <si>
    <t>978-3-518-58606-8</t>
  </si>
  <si>
    <t>Religion ohne Gott</t>
  </si>
  <si>
    <t>QRAB;QRYA</t>
  </si>
  <si>
    <t>978-3-518-73728-6</t>
  </si>
  <si>
    <t>978-3-518-58605-1</t>
  </si>
  <si>
    <t>978-3-518-73713-2</t>
  </si>
  <si>
    <t>978-3-518-42433-9</t>
  </si>
  <si>
    <t>Müller-Doohm</t>
  </si>
  <si>
    <t>Jürgen Habermas</t>
  </si>
  <si>
    <t>DNBT;QDTS;QDHR;3MRB;3MP</t>
  </si>
  <si>
    <t>978-3-518-73708-8</t>
  </si>
  <si>
    <t>978-3-518-42432-2</t>
  </si>
  <si>
    <t>Buelens</t>
  </si>
  <si>
    <t>Europas Dichter und der Erste Weltkrieg</t>
  </si>
  <si>
    <t>DNBL;NHWR5;NHTB;DSBH;DNBZ</t>
  </si>
  <si>
    <t>978-3-518-73693-7</t>
  </si>
  <si>
    <t>978-3-518-29710-0</t>
  </si>
  <si>
    <t>Pierre Bourdieu</t>
  </si>
  <si>
    <t>Eine systematische Einführung</t>
  </si>
  <si>
    <t>978-3-518-73683-8</t>
  </si>
  <si>
    <t>978-3-518-29704-9</t>
  </si>
  <si>
    <t>Wiedererinnerter Idealismus</t>
  </si>
  <si>
    <t>QDT;QDTS</t>
  </si>
  <si>
    <t>978-3-518-73668-5</t>
  </si>
  <si>
    <t>978-3-518-29698-1</t>
  </si>
  <si>
    <t>Jacobs</t>
  </si>
  <si>
    <t>Johann Gottlieb Fichte</t>
  </si>
  <si>
    <t>QDHR;QDHR1;1DFG;3MN</t>
  </si>
  <si>
    <t>978-3-518-73663-0</t>
  </si>
  <si>
    <t>978-3-518-06453-5</t>
  </si>
  <si>
    <t>Geiselberger/Moorstedt</t>
  </si>
  <si>
    <t>Big Data</t>
  </si>
  <si>
    <t>Das neue Versprechen der Allwissenheit</t>
  </si>
  <si>
    <t>JBCT1;JPV;JPSH</t>
  </si>
  <si>
    <t>978-3-518-73428-5</t>
  </si>
  <si>
    <t>978-3-518-58599-3</t>
  </si>
  <si>
    <t>Weniger als nichts</t>
  </si>
  <si>
    <t>Hegel und der Schatten des dialektischen Materialismus</t>
  </si>
  <si>
    <t>QDHR;QDHR1;1DFG;3MP;3MN</t>
  </si>
  <si>
    <t>978-3-518-73423-0</t>
  </si>
  <si>
    <t>978-3-518-58598-6</t>
  </si>
  <si>
    <t>Boltanski</t>
  </si>
  <si>
    <t>Rätsel und Komplotte</t>
  </si>
  <si>
    <t>Kriminalliteratur, Paranoia, moderne Gesellschaft</t>
  </si>
  <si>
    <t>DS;DSB;DSA;3MP;3MN</t>
  </si>
  <si>
    <t>978-3-518-73411-7</t>
  </si>
  <si>
    <t>978-3-518-47084-8</t>
  </si>
  <si>
    <t>Emmott</t>
  </si>
  <si>
    <t>Zehn Milliarden</t>
  </si>
  <si>
    <t>JHBD;JBFZ;JBF;RNPG</t>
  </si>
  <si>
    <t>978-3-518-73408-7</t>
  </si>
  <si>
    <t>978-3-518-29688-2</t>
  </si>
  <si>
    <t>Bogdandy/Venzke</t>
  </si>
  <si>
    <t>In wessen Namen?</t>
  </si>
  <si>
    <t>Internationale Gerichte in Zeiten globalen Regierens</t>
  </si>
  <si>
    <t>LBH;LBBZ;LAB;JPA</t>
  </si>
  <si>
    <t>978-3-518-73403-2</t>
  </si>
  <si>
    <t>978-3-518-29687-5</t>
  </si>
  <si>
    <t>Die Autonomie des Klangs</t>
  </si>
  <si>
    <t>Eine Philosophie der Musik</t>
  </si>
  <si>
    <t>AVA;QDTN</t>
  </si>
  <si>
    <t>978-3-518-73398-1</t>
  </si>
  <si>
    <t>978-3-518-29686-8</t>
  </si>
  <si>
    <t>Kunst als menschliche Praxis</t>
  </si>
  <si>
    <t>ABA;QDTN</t>
  </si>
  <si>
    <t>978-3-518-73393-6</t>
  </si>
  <si>
    <t>978-3-518-29685-1</t>
  </si>
  <si>
    <t>Ethnologie</t>
  </si>
  <si>
    <t>JBSL;JBCC;GT</t>
  </si>
  <si>
    <t>978-3-518-73388-2</t>
  </si>
  <si>
    <t>978-3-518-29681-3</t>
  </si>
  <si>
    <t>Halbig</t>
  </si>
  <si>
    <t>Der Begriff der Tugend und die Grenzen der Tugendethik</t>
  </si>
  <si>
    <t>QDTQ;QDHR;3MR</t>
  </si>
  <si>
    <t>978-3-518-73383-7</t>
  </si>
  <si>
    <t>978-3-518-29677-6</t>
  </si>
  <si>
    <t>Tömmel</t>
  </si>
  <si>
    <t>Wille und Passion</t>
  </si>
  <si>
    <t>Der Liebesbegriff bei Heidegger und Arendt</t>
  </si>
  <si>
    <t>QDHR;QDTQ;3MP</t>
  </si>
  <si>
    <t>978-3-518-73381-3</t>
  </si>
  <si>
    <t>978-3-518-26051-7</t>
  </si>
  <si>
    <t>Gottwald/Krätzer</t>
  </si>
  <si>
    <t>Irrweg Bioökonomie</t>
  </si>
  <si>
    <t>RNF;RNU;KND;KCVD;JPR</t>
  </si>
  <si>
    <t>978-3-518-73351-6</t>
  </si>
  <si>
    <t>978-3-518-12674-5</t>
  </si>
  <si>
    <t>Wir sind die Stadt!</t>
  </si>
  <si>
    <t>Urbanes Leben in der Digitalmoderne</t>
  </si>
  <si>
    <t>JBSD;JBCT1</t>
  </si>
  <si>
    <t>978-3-518-73348-6</t>
  </si>
  <si>
    <t>978-3-518-12673-8</t>
  </si>
  <si>
    <t>Die Macht der einen Zahl</t>
  </si>
  <si>
    <t>Eine politische Geschichte des Bruttoinlandsprodukts</t>
  </si>
  <si>
    <t>KCH;KCZ;KCP</t>
  </si>
  <si>
    <t>978-3-518-73343-1</t>
  </si>
  <si>
    <t>978-3-518-12672-1</t>
  </si>
  <si>
    <t>Im Schatten des Sinai</t>
  </si>
  <si>
    <t>Fußnote über Ursprünge und Wandlungen totaler Mitgliedschaft</t>
  </si>
  <si>
    <t>QRAB;QRMF12;QDHR;3MR</t>
  </si>
  <si>
    <t>978-3-518-73338-7</t>
  </si>
  <si>
    <t>978-3-518-12671-4</t>
  </si>
  <si>
    <t>Im Sog der Technokratie</t>
  </si>
  <si>
    <t>Kleine Politische Schriften XII</t>
  </si>
  <si>
    <t>QDHR;TB;QDTS;QDT;JPA;3MR;3MP</t>
  </si>
  <si>
    <t>978-3-518-73318-9</t>
  </si>
  <si>
    <t>978-3-518-07117-5</t>
  </si>
  <si>
    <t>Erfindet euch neu!</t>
  </si>
  <si>
    <t>Eine Liebeserklärung an die vernetzte Generation</t>
  </si>
  <si>
    <t>JBCT1;JBSP</t>
  </si>
  <si>
    <t>978-3-518-73314-1</t>
  </si>
  <si>
    <t>978-3-518-58595-5</t>
  </si>
  <si>
    <t>Parijs</t>
  </si>
  <si>
    <t>Sprachengerechtigkeit</t>
  </si>
  <si>
    <t>für Europa und die Welt</t>
  </si>
  <si>
    <t>CB;CF</t>
  </si>
  <si>
    <t>978-3-518-73309-7</t>
  </si>
  <si>
    <t>978-3-518-12634-9</t>
  </si>
  <si>
    <t>Simulative Demokratie</t>
  </si>
  <si>
    <t>Neue Politik nach der postdemokratischen Wende</t>
  </si>
  <si>
    <t>JPHV;JPH;JP</t>
  </si>
  <si>
    <t>978-3-518-73288-5</t>
  </si>
  <si>
    <t>978-3-518-29556-4</t>
  </si>
  <si>
    <t>Die politische Differenz</t>
  </si>
  <si>
    <t>Zum Denken des Politischen bei Nancy, Lefort, Badiou, Laclau und Agamben</t>
  </si>
  <si>
    <t>JPA;QDTS;NHTB;JP</t>
  </si>
  <si>
    <t>978-3-518-73207-6</t>
  </si>
  <si>
    <t>978-3-518-46526-4</t>
  </si>
  <si>
    <t>Vargas Llosa</t>
  </si>
  <si>
    <t>Alles Boulevard</t>
  </si>
  <si>
    <t>Wer seine Kultur verliert, verliert sich selbst</t>
  </si>
  <si>
    <t>JBC;1KL</t>
  </si>
  <si>
    <t>978-3-518-73202-1</t>
  </si>
  <si>
    <t>978-3-518-12659-2</t>
  </si>
  <si>
    <t>Zürn/Ecker-Ehrhardt</t>
  </si>
  <si>
    <t>Die Politisierung der Weltpolitik</t>
  </si>
  <si>
    <t>Umkämpfte internationale Institutionen</t>
  </si>
  <si>
    <t>JPS;KCP;JPSN;JPR;1QFE</t>
  </si>
  <si>
    <t>978-3-518-73168-0</t>
  </si>
  <si>
    <t>978-3-518-46570-7</t>
  </si>
  <si>
    <t>Dem Leben Sinn geben</t>
  </si>
  <si>
    <t>Von der Lebenskunst im Umgang mit Anderen und der Welt</t>
  </si>
  <si>
    <t>QD;VSP;QDX</t>
  </si>
  <si>
    <t>978-3-518-73154-3</t>
  </si>
  <si>
    <t>978-3-518-29675-2</t>
  </si>
  <si>
    <t>Reichardt</t>
  </si>
  <si>
    <t>Authentizität und Gemeinschaft</t>
  </si>
  <si>
    <t>Linksalternatives Leben in den siebziger . und frühen achtziger Jahren</t>
  </si>
  <si>
    <t>NHD;NHTB;1DFG;3MP</t>
  </si>
  <si>
    <t>978-3-518-73138-3</t>
  </si>
  <si>
    <t>978-3-518-12666-0</t>
  </si>
  <si>
    <t>Neckel/Wagner</t>
  </si>
  <si>
    <t>Leistung und Erschöpfung</t>
  </si>
  <si>
    <t>Burnout in der Wettbewerbsgesellschaft</t>
  </si>
  <si>
    <t>JHBL;MBS;JMJ</t>
  </si>
  <si>
    <t>978-3-518-73122-2</t>
  </si>
  <si>
    <t>978-3-518-12668-4</t>
  </si>
  <si>
    <t>Michelsen/Walter</t>
  </si>
  <si>
    <t>Unpolitische Demokratie</t>
  </si>
  <si>
    <t>Zur Krise der Repräsentation</t>
  </si>
  <si>
    <t>JPHV</t>
  </si>
  <si>
    <t>978-3-518-73108-6</t>
  </si>
  <si>
    <t>978-3-518-29668-4</t>
  </si>
  <si>
    <t>Politische Soziologie</t>
  </si>
  <si>
    <t>JHBA;JPH;JP;JHB</t>
  </si>
  <si>
    <t>978-3-518-73104-8</t>
  </si>
  <si>
    <t>978-3-518-29666-0</t>
  </si>
  <si>
    <t>Jaeggi/Loick</t>
  </si>
  <si>
    <t>Nach Marx</t>
  </si>
  <si>
    <t>Philosophie, Kritik, Praxis</t>
  </si>
  <si>
    <t>JPFC;QDTS;QDHR;NHTB;JPA;3MP;3MN</t>
  </si>
  <si>
    <t>978-3-518-73093-5</t>
  </si>
  <si>
    <t>978-3-518-29663-9</t>
  </si>
  <si>
    <t>Zwischen Ich und Du</t>
  </si>
  <si>
    <t>Eine dialogische Philosophie der Liebe</t>
  </si>
  <si>
    <t>QDHR;QDHR5;1DFG;3MR</t>
  </si>
  <si>
    <t>978-3-518-73068-3</t>
  </si>
  <si>
    <t>978-3-518-29674-5</t>
  </si>
  <si>
    <t>Horn</t>
  </si>
  <si>
    <t>Nichtideale Normativität</t>
  </si>
  <si>
    <t>Ein neuer Blick auf Kants politische Philosophie</t>
  </si>
  <si>
    <t>QDTS;QDHM;NHTB;JPA;3ML</t>
  </si>
  <si>
    <t>978-3-518-73052-2</t>
  </si>
  <si>
    <t>978-3-518-12669-1</t>
  </si>
  <si>
    <t>Eder/Raab</t>
  </si>
  <si>
    <t>Selbstbeobachtung</t>
  </si>
  <si>
    <t>Oswald Wieners Denkpsychologie</t>
  </si>
  <si>
    <t>JMR</t>
  </si>
  <si>
    <t>978-3-518-73043-0</t>
  </si>
  <si>
    <t>978-3-518-12670-7</t>
  </si>
  <si>
    <t>Buarque de Holanda</t>
  </si>
  <si>
    <t>Die Wurzeln Brasiliens</t>
  </si>
  <si>
    <t>Essay. Mit einem Nachwort von Sérgio Costa</t>
  </si>
  <si>
    <t>JBCC;NHTB;NHK;JHMC;DSB;1KLS</t>
  </si>
  <si>
    <t>978-3-518-73033-1</t>
  </si>
  <si>
    <t>978-3-518-12667-7</t>
  </si>
  <si>
    <t>Bauman/Lyon</t>
  </si>
  <si>
    <t>Daten, Drohnen, Disziplin</t>
  </si>
  <si>
    <t>Ein Gespräch über flüchtige Überwachung</t>
  </si>
  <si>
    <t>JBCT1;JPV;JPSH;JBF</t>
  </si>
  <si>
    <t>Parameter Backlist-Kaufpakete Suhrkamp</t>
  </si>
  <si>
    <t>Archivrabatt nach Erscheinungsjahr</t>
  </si>
  <si>
    <t>ab Jahr</t>
  </si>
  <si>
    <t>Archivrabatt</t>
  </si>
  <si>
    <t>Bezeichnung</t>
  </si>
  <si>
    <t>Altersklasse 1</t>
  </si>
  <si>
    <t>bis 2012</t>
  </si>
  <si>
    <t>Altersklasse 2</t>
  </si>
  <si>
    <t>2013–2016</t>
  </si>
  <si>
    <t>Altersklasse 3</t>
  </si>
  <si>
    <t>2017–2020</t>
  </si>
  <si>
    <t>Altersklasse 4</t>
  </si>
  <si>
    <t>2021–2025</t>
  </si>
  <si>
    <t>Konditionen Inlibra: Archivpakete 10–50 % zusätzlicher Paketrabatt je nach Themen und Jahren. „ab Jahr“ aufsteigend halten.</t>
  </si>
  <si>
    <t>Grundrabatte</t>
  </si>
  <si>
    <t>Wert</t>
  </si>
  <si>
    <t>Grundrabatt Fachpaket</t>
  </si>
  <si>
    <t>wie Themen-Einzelpakete</t>
  </si>
  <si>
    <t>Grundrabatt Gesamtpaket</t>
  </si>
  <si>
    <t>wie Themenpaket Gesamt</t>
  </si>
  <si>
    <t>Umsatzsteuer (Netto = Brutto ÷ (1 + USt))</t>
  </si>
  <si>
    <t>E-Books 7 %</t>
  </si>
  <si>
    <t>Kein Konsortialrabatt: Das Angebot läuft außerhalb des Konsortiums.</t>
  </si>
  <si>
    <t>Faktor Typ</t>
  </si>
  <si>
    <t>Faktor Typ (Themenpakete: 0,75)</t>
  </si>
  <si>
    <t>≤ 5.000 FTE</t>
  </si>
  <si>
    <t>Faktor Größe (nur Uni/FH)</t>
  </si>
  <si>
    <t>≤ 10.000 FTE</t>
  </si>
  <si>
    <t>Fachpakete (Liste für die Zuordnung)</t>
  </si>
  <si>
    <t>Inst-Preis je Titel = NP × Faktor (lt. Titelliste, derzeit 1,42). Alle Preise brutto.</t>
  </si>
  <si>
    <t>Einrichtung 
[bitte wählen]</t>
  </si>
  <si>
    <t>Suhrkamp Backlist-Pakete 2027 | Kaufpakete mit dauerhaften Nutzungsrechten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</si>
</sst>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#,##0&quot; €&quot;"/>
    <numFmt numFmtId="166" formatCode="dd\.mm\.yyyy"/>
  </numFmts>
  <fonts count="18" x14ac:knownFonts="1">
    <font>
      <sz val="11"/>
      <color theme="1"/>
      <name val="Calibri"/>
      <family val="2"/>
      <charset val="1"/>
    </font>
    <font>
      <b/>
      <sz val="10"/>
      <color rgb="FFE85D32"/>
      <name val="Roboto Condensed"/>
    </font>
    <font>
      <b/>
      <sz val="18"/>
      <color rgb="FF102A43"/>
      <name val="Roboto Condensed"/>
    </font>
    <font>
      <b/>
      <sz val="11"/>
      <color rgb="FFFFFFFF"/>
      <name val="Roboto Condensed"/>
    </font>
    <font>
      <b/>
      <sz val="11"/>
      <color rgb="FF102A43"/>
      <name val="Roboto Condensed"/>
    </font>
    <font>
      <sz val="11"/>
      <name val="Roboto Condensed"/>
    </font>
    <font>
      <b/>
      <sz val="11"/>
      <name val="Roboto Condensed"/>
    </font>
    <font>
      <sz val="11"/>
      <color rgb="FF008000"/>
      <name val="Roboto Condensed"/>
    </font>
    <font>
      <sz val="10"/>
      <color rgb="FF666666"/>
      <name val="Roboto Condensed"/>
    </font>
    <font>
      <sz val="10"/>
      <name val="Roboto Condensed"/>
    </font>
    <font>
      <sz val="10"/>
      <color rgb="FF008000"/>
      <name val="Roboto Condensed"/>
    </font>
    <font>
      <sz val="11"/>
      <color rgb="FF0000FF"/>
      <name val="Roboto Condensed"/>
    </font>
    <font>
      <i/>
      <sz val="11"/>
      <color rgb="FF666666"/>
      <name val="Roboto Condensed"/>
    </font>
    <font>
      <i/>
      <sz val="10"/>
      <color rgb="FF666666"/>
      <name val="Roboto Condensed"/>
    </font>
    <font>
      <sz val="10"/>
      <color rgb="FF0000FF"/>
      <name val="Roboto Condensed"/>
    </font>
    <font>
      <b/>
      <sz val="11"/>
      <color rgb="FF0000FF"/>
      <name val="Roboto Condensed"/>
    </font>
    <font>
      <b/>
      <sz val="11"/>
      <color rgb="FFFFFFFF"/>
      <name val="Roboto Condensed"/>
    </font>
    <font>
      <b/>
      <sz val="18"/>
      <color rgb="FF102A43"/>
      <name val="Roboto Condensed"/>
    </font>
  </fonts>
  <fills count="6">
    <fill>
      <patternFill patternType="none"/>
    </fill>
    <fill>
      <patternFill patternType="gray125"/>
    </fill>
    <fill>
      <patternFill patternType="solid">
        <fgColor rgb="FFEFE7DF"/>
        <bgColor rgb="FFFFF2CC"/>
      </patternFill>
    </fill>
    <fill>
      <patternFill patternType="solid">
        <fgColor rgb="FF102A43"/>
        <bgColor rgb="FF333333"/>
      </patternFill>
    </fill>
    <fill>
      <patternFill patternType="solid">
        <fgColor rgb="FFE1A18F"/>
        <bgColor rgb="FFFF8080"/>
      </patternFill>
    </fill>
    <fill>
      <patternFill patternType="solid">
        <fgColor rgb="FFFFF2CC"/>
        <bgColor rgb="FFEFE7DF"/>
      </patternFill>
    </fill>
  </fills>
  <borders count="3">
    <border>
      <left/>
      <right/>
      <top/>
      <bottom/>
      <diagonal/>
    </border>
    <border>
      <left/>
      <right/>
      <top/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4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/>
    <xf numFmtId="9" fontId="5" fillId="4" borderId="1" xfId="0" applyNumberFormat="1" applyFont="1" applyFill="1" applyBorder="1" applyAlignment="1">
      <alignment horizontal="center"/>
    </xf>
    <xf numFmtId="9" fontId="7" fillId="4" borderId="1" xfId="0" applyNumberFormat="1" applyFont="1" applyFill="1" applyBorder="1" applyAlignment="1">
      <alignment horizontal="center"/>
    </xf>
    <xf numFmtId="164" fontId="6" fillId="4" borderId="1" xfId="0" applyNumberFormat="1" applyFont="1" applyFill="1" applyBorder="1"/>
    <xf numFmtId="0" fontId="8" fillId="0" borderId="0" xfId="0" applyFont="1"/>
    <xf numFmtId="0" fontId="9" fillId="0" borderId="1" xfId="0" applyFont="1" applyBorder="1"/>
    <xf numFmtId="2" fontId="10" fillId="0" borderId="1" xfId="0" applyNumberFormat="1" applyFont="1" applyBorder="1" applyAlignment="1">
      <alignment horizontal="center"/>
    </xf>
    <xf numFmtId="0" fontId="5" fillId="0" borderId="1" xfId="0" applyFont="1" applyBorder="1"/>
    <xf numFmtId="3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9" fontId="5" fillId="0" borderId="1" xfId="0" applyNumberFormat="1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0" fontId="11" fillId="5" borderId="1" xfId="0" applyFont="1" applyFill="1" applyBorder="1" applyAlignment="1">
      <alignment horizontal="left"/>
    </xf>
    <xf numFmtId="2" fontId="6" fillId="0" borderId="1" xfId="0" applyNumberFormat="1" applyFont="1" applyBorder="1" applyAlignment="1">
      <alignment horizontal="right"/>
    </xf>
    <xf numFmtId="0" fontId="13" fillId="0" borderId="0" xfId="0" applyFont="1"/>
    <xf numFmtId="0" fontId="3" fillId="3" borderId="0" xfId="0" applyFont="1" applyFill="1"/>
    <xf numFmtId="0" fontId="0" fillId="3" borderId="0" xfId="0" applyFill="1"/>
    <xf numFmtId="0" fontId="4" fillId="2" borderId="0" xfId="0" applyFont="1" applyFill="1"/>
    <xf numFmtId="0" fontId="4" fillId="2" borderId="0" xfId="0" applyFont="1" applyFill="1" applyAlignment="1">
      <alignment horizontal="center" wrapText="1"/>
    </xf>
    <xf numFmtId="165" fontId="6" fillId="4" borderId="1" xfId="0" applyNumberFormat="1" applyFont="1" applyFill="1" applyBorder="1"/>
    <xf numFmtId="165" fontId="5" fillId="0" borderId="1" xfId="0" applyNumberFormat="1" applyFont="1" applyBorder="1"/>
    <xf numFmtId="0" fontId="0" fillId="4" borderId="0" xfId="0" applyFill="1"/>
    <xf numFmtId="49" fontId="11" fillId="5" borderId="0" xfId="0" applyNumberFormat="1" applyFont="1" applyFill="1"/>
    <xf numFmtId="0" fontId="9" fillId="0" borderId="0" xfId="0" applyFont="1"/>
    <xf numFmtId="166" fontId="9" fillId="0" borderId="0" xfId="0" applyNumberFormat="1" applyFont="1"/>
    <xf numFmtId="164" fontId="9" fillId="0" borderId="0" xfId="0" applyNumberFormat="1" applyFont="1"/>
    <xf numFmtId="2" fontId="9" fillId="0" borderId="0" xfId="0" applyNumberFormat="1" applyFont="1"/>
    <xf numFmtId="0" fontId="14" fillId="5" borderId="0" xfId="0" applyFont="1" applyFill="1"/>
    <xf numFmtId="9" fontId="9" fillId="0" borderId="0" xfId="0" applyNumberFormat="1" applyFont="1"/>
    <xf numFmtId="0" fontId="11" fillId="5" borderId="0" xfId="0" applyFont="1" applyFill="1"/>
    <xf numFmtId="1" fontId="11" fillId="5" borderId="1" xfId="0" applyNumberFormat="1" applyFont="1" applyFill="1" applyBorder="1" applyAlignment="1">
      <alignment horizontal="right"/>
    </xf>
    <xf numFmtId="9" fontId="11" fillId="5" borderId="1" xfId="0" applyNumberFormat="1" applyFont="1" applyFill="1" applyBorder="1" applyAlignment="1">
      <alignment horizontal="right"/>
    </xf>
    <xf numFmtId="2" fontId="11" fillId="5" borderId="1" xfId="0" applyNumberFormat="1" applyFont="1" applyFill="1" applyBorder="1" applyAlignment="1">
      <alignment horizontal="right"/>
    </xf>
    <xf numFmtId="0" fontId="12" fillId="0" borderId="2" xfId="0" applyFont="1" applyBorder="1"/>
    <xf numFmtId="3" fontId="12" fillId="0" borderId="2" xfId="0" applyNumberFormat="1" applyFont="1" applyBorder="1" applyAlignment="1">
      <alignment horizontal="center"/>
    </xf>
    <xf numFmtId="164" fontId="12" fillId="0" borderId="2" xfId="0" applyNumberFormat="1" applyFont="1" applyBorder="1"/>
    <xf numFmtId="0" fontId="0" fillId="0" borderId="2" xfId="0" applyBorder="1"/>
    <xf numFmtId="0" fontId="15" fillId="5" borderId="1" xfId="0" applyFont="1" applyFill="1" applyBorder="1" applyAlignment="1">
      <alignment horizontal="left"/>
    </xf>
    <xf numFmtId="0" fontId="16" fillId="3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13" fillId="0" borderId="0" xfId="0" applyFont="1" applyAlignment="1">
      <alignment vertical="top" wrapText="1"/>
    </xf>
  </cellXfs>
  <cellStyles count="1">
    <cellStyle name="Standard" xfId="0" builtinId="0"/>
  </cellStyles>
  <dxfs count="2">
    <dxf>
      <fill>
        <patternFill>
          <bgColor rgb="FFF4CCCC"/>
        </patternFill>
      </fill>
    </dxf>
    <dxf>
      <font>
        <color rgb="FF999999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7DF"/>
      <rgbColor rgb="FFFFFF99"/>
      <rgbColor rgb="FF99CCFF"/>
      <rgbColor rgb="FFE1A18F"/>
      <rgbColor rgb="FFCC99FF"/>
      <rgbColor rgb="FFF4CCCC"/>
      <rgbColor rgb="FF3366FF"/>
      <rgbColor rgb="FF33CCCC"/>
      <rgbColor rgb="FF99CC00"/>
      <rgbColor rgb="FFFFCC00"/>
      <rgbColor rgb="FFFF9900"/>
      <rgbColor rgb="FFE85D32"/>
      <rgbColor rgb="FF666666"/>
      <rgbColor rgb="FF999999"/>
      <rgbColor rgb="FF102A43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162000</xdr:colOff>
      <xdr:row>0</xdr:row>
      <xdr:rowOff>85680</xdr:rowOff>
    </xdr:from>
    <xdr:to>
      <xdr:col>1</xdr:col>
      <xdr:colOff>1007280</xdr:colOff>
      <xdr:row>0</xdr:row>
      <xdr:rowOff>321480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2000" y="85680"/>
          <a:ext cx="105660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162000</xdr:colOff>
      <xdr:row>0</xdr:row>
      <xdr:rowOff>85680</xdr:rowOff>
    </xdr:from>
    <xdr:to>
      <xdr:col>1</xdr:col>
      <xdr:colOff>1007280</xdr:colOff>
      <xdr:row>0</xdr:row>
      <xdr:rowOff>321480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2000" y="85680"/>
          <a:ext cx="105660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162000</xdr:colOff>
      <xdr:row>0</xdr:row>
      <xdr:rowOff>85680</xdr:rowOff>
    </xdr:from>
    <xdr:to>
      <xdr:col>1</xdr:col>
      <xdr:colOff>1007280</xdr:colOff>
      <xdr:row>0</xdr:row>
      <xdr:rowOff>321480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2000" y="85680"/>
          <a:ext cx="105660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5"/>
  <sheetViews>
    <sheetView showGridLines="0" tabSelected="1" zoomScaleNormal="100" workbookViewId="0">
      <pane ySplit="4" topLeftCell="A5" activePane="bottomLeft" state="frozen"/>
      <selection pane="bottomLeft" activeCell="B34" sqref="B34:J34"/>
    </sheetView>
  </sheetViews>
  <sheetFormatPr baseColWidth="10" defaultColWidth="8.6640625" defaultRowHeight="14.4" x14ac:dyDescent="0.3"/>
  <cols>
    <col min="1" max="1" width="3" customWidth="1"/>
    <col min="2" max="2" width="58" customWidth="1"/>
    <col min="3" max="3" width="13" customWidth="1"/>
    <col min="4" max="4" width="15" customWidth="1"/>
    <col min="5" max="5" width="12" customWidth="1"/>
    <col min="6" max="6" width="15" customWidth="1"/>
    <col min="7" max="7" width="11" customWidth="1"/>
    <col min="8" max="8" width="17" customWidth="1"/>
    <col min="9" max="9" width="16" customWidth="1"/>
    <col min="10" max="10" width="15" customWidth="1"/>
    <col min="11" max="11" width="3" customWidth="1"/>
    <col min="12" max="12" width="20.33203125" customWidth="1"/>
    <col min="13" max="13" width="3" customWidth="1"/>
    <col min="14" max="14" width="28" customWidth="1"/>
    <col min="15" max="15" width="9" customWidth="1"/>
  </cols>
  <sheetData>
    <row r="1" spans="2:15" ht="34.5" customHeight="1" x14ac:dyDescent="0.3">
      <c r="J1" s="1" t="s">
        <v>0</v>
      </c>
    </row>
    <row r="2" spans="2:15" ht="31.5" customHeight="1" x14ac:dyDescent="0.3">
      <c r="B2" s="49" t="s">
        <v>6477</v>
      </c>
      <c r="C2" s="3"/>
      <c r="D2" s="3"/>
      <c r="E2" s="3"/>
      <c r="F2" s="3"/>
      <c r="G2" s="3"/>
      <c r="H2" s="3"/>
      <c r="I2" s="3"/>
      <c r="J2" s="3"/>
      <c r="K2" s="3"/>
    </row>
    <row r="4" spans="2:15" ht="45" customHeight="1" x14ac:dyDescent="0.3"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L4" s="48" t="s">
        <v>6476</v>
      </c>
      <c r="N4" s="5" t="s">
        <v>10</v>
      </c>
      <c r="O4" s="6"/>
    </row>
    <row r="5" spans="2:15" x14ac:dyDescent="0.3">
      <c r="B5" s="7" t="s">
        <v>11</v>
      </c>
      <c r="C5" s="8">
        <f>COUNTIFS(Titelliste!$P$2:$P$1218,"ja")</f>
        <v>1176</v>
      </c>
      <c r="D5" s="9">
        <f>SUMIFS(Titelliste!$K$2:$K$1218,Titelliste!$P$2:$P$1218,"ja")</f>
        <v>279611.49000000034</v>
      </c>
      <c r="E5" s="10">
        <f t="shared" ref="E5:E10" si="0">IF(D5&gt;0,1-F5/D5,0)</f>
        <v>0.28415029493244348</v>
      </c>
      <c r="F5" s="9">
        <f>SUMIFS(Titelliste!$S$2:$S$1218,Titelliste!$P$2:$P$1218,"ja")</f>
        <v>200159.80265000026</v>
      </c>
      <c r="G5" s="11">
        <f>Rabatt_Gesamt</f>
        <v>0.5</v>
      </c>
      <c r="H5" s="12">
        <f t="shared" ref="H5:H10" si="1">ROUND(F5*(1-G5),-1)</f>
        <v>100080</v>
      </c>
      <c r="I5" s="12">
        <f t="shared" ref="I5:I10" si="2">H5*$L$10</f>
        <v>100080</v>
      </c>
      <c r="J5" s="9">
        <f t="shared" ref="J5:J10" si="3">I5/(1+USt)</f>
        <v>93532.710280373823</v>
      </c>
      <c r="L5" s="13" t="s">
        <v>12</v>
      </c>
      <c r="N5" s="14" t="s">
        <v>13</v>
      </c>
      <c r="O5" s="15">
        <f>Parameter!$C$18</f>
        <v>1</v>
      </c>
    </row>
    <row r="6" spans="2:15" x14ac:dyDescent="0.3">
      <c r="B6" s="16" t="s">
        <v>14</v>
      </c>
      <c r="C6" s="17">
        <f>COUNTIFS(Titelliste!$P$2:$P$1218,"ja",Titelliste!$O$2:$O$1218,"Philosophie &amp; Religion")</f>
        <v>301</v>
      </c>
      <c r="D6" s="18">
        <f>SUMIFS(Titelliste!$K$2:$K$1218,Titelliste!$P$2:$P$1218,"ja",Titelliste!$O$2:$O$1218,"Philosophie &amp; Religion")</f>
        <v>72949.219800000006</v>
      </c>
      <c r="E6" s="19">
        <f t="shared" si="0"/>
        <v>0.27643324692555593</v>
      </c>
      <c r="F6" s="18">
        <f>SUMIFS(Titelliste!$S$2:$S$1218,Titelliste!$P$2:$P$1218,"ja",Titelliste!$O$2:$O$1218,"Philosophie &amp; Religion")</f>
        <v>52783.630109999955</v>
      </c>
      <c r="G6" s="20">
        <f>Rabatt_Fach</f>
        <v>0.1</v>
      </c>
      <c r="H6" s="21">
        <f t="shared" si="1"/>
        <v>47510</v>
      </c>
      <c r="I6" s="21">
        <f t="shared" si="2"/>
        <v>47510</v>
      </c>
      <c r="J6" s="18">
        <f t="shared" si="3"/>
        <v>44401.8691588785</v>
      </c>
      <c r="L6" s="47" t="s">
        <v>13</v>
      </c>
      <c r="N6" s="14" t="s">
        <v>15</v>
      </c>
      <c r="O6" s="15">
        <f>Parameter!$C$19</f>
        <v>0.5</v>
      </c>
    </row>
    <row r="7" spans="2:15" x14ac:dyDescent="0.3">
      <c r="B7" s="16" t="s">
        <v>16</v>
      </c>
      <c r="C7" s="17">
        <f>COUNTIFS(Titelliste!$P$2:$P$1218,"ja",Titelliste!$O$2:$O$1218,"Soziologie, Gesellschaft &amp; Wirtschaft")</f>
        <v>325</v>
      </c>
      <c r="D7" s="18">
        <f>SUMIFS(Titelliste!$K$2:$K$1218,Titelliste!$P$2:$P$1218,"ja",Titelliste!$O$2:$O$1218,"Soziologie, Gesellschaft &amp; Wirtschaft")</f>
        <v>73372.308799999912</v>
      </c>
      <c r="E7" s="19">
        <f t="shared" si="0"/>
        <v>0.26083460549356563</v>
      </c>
      <c r="F7" s="18">
        <f>SUMIFS(Titelliste!$S$2:$S$1218,Titelliste!$P$2:$P$1218,"ja",Titelliste!$O$2:$O$1218,"Soziologie, Gesellschaft &amp; Wirtschaft")</f>
        <v>54234.271579999862</v>
      </c>
      <c r="G7" s="20">
        <f>Rabatt_Fach</f>
        <v>0.1</v>
      </c>
      <c r="H7" s="21">
        <f t="shared" si="1"/>
        <v>48810</v>
      </c>
      <c r="I7" s="21">
        <f t="shared" si="2"/>
        <v>48810</v>
      </c>
      <c r="J7" s="18">
        <f t="shared" si="3"/>
        <v>45616.82242990654</v>
      </c>
      <c r="L7" s="13" t="s">
        <v>17</v>
      </c>
      <c r="N7" s="14" t="s">
        <v>18</v>
      </c>
      <c r="O7" s="15">
        <f>Parameter!$C$20</f>
        <v>1</v>
      </c>
    </row>
    <row r="8" spans="2:15" x14ac:dyDescent="0.3">
      <c r="B8" s="16" t="s">
        <v>19</v>
      </c>
      <c r="C8" s="17">
        <f>COUNTIFS(Titelliste!$P$2:$P$1218,"ja",Titelliste!$O$2:$O$1218,"Politik, Recht &amp; Geschichte")</f>
        <v>274</v>
      </c>
      <c r="D8" s="18">
        <f>SUMIFS(Titelliste!$K$2:$K$1218,Titelliste!$P$2:$P$1218,"ja",Titelliste!$O$2:$O$1218,"Politik, Recht &amp; Geschichte")</f>
        <v>59935.984799999998</v>
      </c>
      <c r="E8" s="19">
        <f t="shared" si="0"/>
        <v>0.27237982498287139</v>
      </c>
      <c r="F8" s="18">
        <f>SUMIFS(Titelliste!$S$2:$S$1218,Titelliste!$P$2:$P$1218,"ja",Titelliste!$O$2:$O$1218,"Politik, Recht &amp; Geschichte")</f>
        <v>43610.631749999957</v>
      </c>
      <c r="G8" s="20">
        <f>Rabatt_Fach</f>
        <v>0.1</v>
      </c>
      <c r="H8" s="21">
        <f t="shared" si="1"/>
        <v>39250</v>
      </c>
      <c r="I8" s="21">
        <f t="shared" si="2"/>
        <v>39250</v>
      </c>
      <c r="J8" s="18">
        <f t="shared" si="3"/>
        <v>36682.242990654202</v>
      </c>
      <c r="L8" s="47" t="s">
        <v>20</v>
      </c>
      <c r="N8" s="14" t="s">
        <v>21</v>
      </c>
      <c r="O8" s="15">
        <f>Parameter!$C$21</f>
        <v>0.8</v>
      </c>
    </row>
    <row r="9" spans="2:15" x14ac:dyDescent="0.3">
      <c r="B9" s="16" t="s">
        <v>22</v>
      </c>
      <c r="C9" s="17">
        <f>COUNTIFS(Titelliste!$P$2:$P$1218,"ja",Titelliste!$O$2:$O$1218,"Kultur, Literatur &amp; Medien")</f>
        <v>179</v>
      </c>
      <c r="D9" s="18">
        <f>SUMIFS(Titelliste!$K$2:$K$1218,Titelliste!$P$2:$P$1218,"ja",Titelliste!$O$2:$O$1218,"Kultur, Literatur &amp; Medien")</f>
        <v>42898.853200000005</v>
      </c>
      <c r="E9" s="19">
        <f t="shared" si="0"/>
        <v>0.28719640482137676</v>
      </c>
      <c r="F9" s="18">
        <f>SUMIFS(Titelliste!$S$2:$S$1218,Titelliste!$P$2:$P$1218,"ja",Titelliste!$O$2:$O$1218,"Kultur, Literatur &amp; Medien")</f>
        <v>30578.456789999989</v>
      </c>
      <c r="G9" s="20">
        <f>Rabatt_Fach</f>
        <v>0.1</v>
      </c>
      <c r="H9" s="21">
        <f t="shared" si="1"/>
        <v>27520</v>
      </c>
      <c r="I9" s="21">
        <f t="shared" si="2"/>
        <v>27520</v>
      </c>
      <c r="J9" s="18">
        <f t="shared" si="3"/>
        <v>25719.626168224298</v>
      </c>
      <c r="L9" s="13" t="s">
        <v>23</v>
      </c>
      <c r="N9" s="14" t="s">
        <v>24</v>
      </c>
      <c r="O9" s="15">
        <f>Parameter!$C$22</f>
        <v>0.9</v>
      </c>
    </row>
    <row r="10" spans="2:15" x14ac:dyDescent="0.3">
      <c r="B10" s="16" t="s">
        <v>25</v>
      </c>
      <c r="C10" s="17">
        <f>COUNTIFS(Titelliste!$P$2:$P$1218,"ja",Titelliste!$O$2:$O$1218,"Werkausgaben &amp; Editionen")</f>
        <v>97</v>
      </c>
      <c r="D10" s="18">
        <f>SUMIFS(Titelliste!$K$2:$K$1218,Titelliste!$P$2:$P$1218,"ja",Titelliste!$O$2:$O$1218,"Werkausgaben &amp; Editionen")</f>
        <v>30455.1234</v>
      </c>
      <c r="E10" s="19">
        <f t="shared" si="0"/>
        <v>0.37768065585969657</v>
      </c>
      <c r="F10" s="18">
        <f>SUMIFS(Titelliste!$S$2:$S$1218,Titelliste!$P$2:$P$1218,"ja",Titelliste!$O$2:$O$1218,"Werkausgaben &amp; Editionen")</f>
        <v>18952.812420000009</v>
      </c>
      <c r="G10" s="20">
        <f>Rabatt_Fach</f>
        <v>0.1</v>
      </c>
      <c r="H10" s="21">
        <f t="shared" si="1"/>
        <v>17060</v>
      </c>
      <c r="I10" s="21">
        <f t="shared" si="2"/>
        <v>17060</v>
      </c>
      <c r="J10" s="18">
        <f t="shared" si="3"/>
        <v>15943.925233644859</v>
      </c>
      <c r="L10" s="23">
        <f>INDEX(Typfaktoren,MATCH(L6,Typen,0))*IF(L6="Staats-/Landesbibliotheken",1,INDEX(Groessenfaktoren,MATCH(L8,Groessen,0)))</f>
        <v>1</v>
      </c>
      <c r="N10" s="14" t="s">
        <v>26</v>
      </c>
      <c r="O10" s="15">
        <f>Parameter!$C$23</f>
        <v>1</v>
      </c>
    </row>
    <row r="11" spans="2:15" x14ac:dyDescent="0.3">
      <c r="B11" s="43" t="s">
        <v>27</v>
      </c>
      <c r="C11" s="44">
        <f>SUM(C6:C10)</f>
        <v>1176</v>
      </c>
      <c r="D11" s="45">
        <f>SUM(D6:D10)</f>
        <v>279611.48999999993</v>
      </c>
      <c r="E11" s="46"/>
      <c r="F11" s="45">
        <f>SUM(F6:F10)</f>
        <v>200159.80264999979</v>
      </c>
      <c r="G11" s="46"/>
      <c r="H11" s="45">
        <f>SUM(H6:H10)</f>
        <v>180150</v>
      </c>
      <c r="I11" s="45">
        <f>SUM(I6:I10)</f>
        <v>180150</v>
      </c>
      <c r="J11" s="46"/>
    </row>
    <row r="12" spans="2:15" x14ac:dyDescent="0.3">
      <c r="B12" s="24" t="str">
        <f>IF(H11&gt;0,"Gesamtpaket "&amp;FIXED((1-H5/H11)*100,0)&amp;" % günstiger als alle Fachpakete einzeln","")</f>
        <v>Gesamtpaket 44 % günstiger als alle Fachpakete einzeln</v>
      </c>
    </row>
    <row r="14" spans="2:15" x14ac:dyDescent="0.3">
      <c r="B14" s="25" t="s">
        <v>28</v>
      </c>
      <c r="C14" s="26"/>
      <c r="D14" s="26"/>
      <c r="E14" s="26"/>
      <c r="F14" s="26"/>
      <c r="G14" s="26"/>
      <c r="H14" s="26"/>
      <c r="I14" s="26"/>
      <c r="J14" s="26"/>
    </row>
    <row r="15" spans="2:15" ht="30" customHeight="1" x14ac:dyDescent="0.3">
      <c r="B15" s="27" t="s">
        <v>1</v>
      </c>
      <c r="C15" s="28" t="s">
        <v>29</v>
      </c>
      <c r="D15" s="28" t="s">
        <v>30</v>
      </c>
      <c r="E15" s="28" t="s">
        <v>31</v>
      </c>
      <c r="F15" s="28" t="s">
        <v>32</v>
      </c>
      <c r="G15" s="28" t="s">
        <v>33</v>
      </c>
      <c r="H15" s="28" t="s">
        <v>34</v>
      </c>
      <c r="I15" s="28" t="s">
        <v>35</v>
      </c>
    </row>
    <row r="16" spans="2:15" x14ac:dyDescent="0.3">
      <c r="B16" s="7" t="s">
        <v>11</v>
      </c>
      <c r="C16" s="29">
        <f>$H$5*INDEX(Typfaktoren,1)*INDEX(Groessenfaktoren,1)</f>
        <v>80064</v>
      </c>
      <c r="D16" s="29">
        <f>$H$5*INDEX(Typfaktoren,1)*INDEX(Groessenfaktoren,2)</f>
        <v>90072</v>
      </c>
      <c r="E16" s="29">
        <f>$H$5*INDEX(Typfaktoren,1)*INDEX(Groessenfaktoren,3)</f>
        <v>100080</v>
      </c>
      <c r="F16" s="29">
        <f>$H$5*INDEX(Typfaktoren,2)*INDEX(Groessenfaktoren,1)</f>
        <v>40032</v>
      </c>
      <c r="G16" s="29">
        <f>$H$5*INDEX(Typfaktoren,2)*INDEX(Groessenfaktoren,2)</f>
        <v>45036</v>
      </c>
      <c r="H16" s="29">
        <f>$H$5*INDEX(Typfaktoren,2)*INDEX(Groessenfaktoren,3)</f>
        <v>50040</v>
      </c>
      <c r="I16" s="29">
        <f>$H$5*INDEX(Typfaktoren,3)</f>
        <v>100080</v>
      </c>
    </row>
    <row r="17" spans="2:10" x14ac:dyDescent="0.3">
      <c r="B17" s="16" t="s">
        <v>14</v>
      </c>
      <c r="C17" s="30">
        <f>$H$6*INDEX(Typfaktoren,1)*INDEX(Groessenfaktoren,1)</f>
        <v>38008</v>
      </c>
      <c r="D17" s="30">
        <f>$H$6*INDEX(Typfaktoren,1)*INDEX(Groessenfaktoren,2)</f>
        <v>42759</v>
      </c>
      <c r="E17" s="30">
        <f>$H$6*INDEX(Typfaktoren,1)*INDEX(Groessenfaktoren,3)</f>
        <v>47510</v>
      </c>
      <c r="F17" s="30">
        <f>$H$6*INDEX(Typfaktoren,2)*INDEX(Groessenfaktoren,1)</f>
        <v>19004</v>
      </c>
      <c r="G17" s="30">
        <f>$H$6*INDEX(Typfaktoren,2)*INDEX(Groessenfaktoren,2)</f>
        <v>21379.5</v>
      </c>
      <c r="H17" s="30">
        <f>$H$6*INDEX(Typfaktoren,2)*INDEX(Groessenfaktoren,3)</f>
        <v>23755</v>
      </c>
      <c r="I17" s="30">
        <f>$H$6*INDEX(Typfaktoren,3)</f>
        <v>47510</v>
      </c>
    </row>
    <row r="18" spans="2:10" x14ac:dyDescent="0.3">
      <c r="B18" s="16" t="s">
        <v>16</v>
      </c>
      <c r="C18" s="30">
        <f>$H$7*INDEX(Typfaktoren,1)*INDEX(Groessenfaktoren,1)</f>
        <v>39048</v>
      </c>
      <c r="D18" s="30">
        <f>$H$7*INDEX(Typfaktoren,1)*INDEX(Groessenfaktoren,2)</f>
        <v>43929</v>
      </c>
      <c r="E18" s="30">
        <f>$H$7*INDEX(Typfaktoren,1)*INDEX(Groessenfaktoren,3)</f>
        <v>48810</v>
      </c>
      <c r="F18" s="30">
        <f>$H$7*INDEX(Typfaktoren,2)*INDEX(Groessenfaktoren,1)</f>
        <v>19524</v>
      </c>
      <c r="G18" s="30">
        <f>$H$7*INDEX(Typfaktoren,2)*INDEX(Groessenfaktoren,2)</f>
        <v>21964.5</v>
      </c>
      <c r="H18" s="30">
        <f>$H$7*INDEX(Typfaktoren,2)*INDEX(Groessenfaktoren,3)</f>
        <v>24405</v>
      </c>
      <c r="I18" s="30">
        <f>$H$7*INDEX(Typfaktoren,3)</f>
        <v>48810</v>
      </c>
    </row>
    <row r="19" spans="2:10" x14ac:dyDescent="0.3">
      <c r="B19" s="16" t="s">
        <v>19</v>
      </c>
      <c r="C19" s="30">
        <f>$H$8*INDEX(Typfaktoren,1)*INDEX(Groessenfaktoren,1)</f>
        <v>31400</v>
      </c>
      <c r="D19" s="30">
        <f>$H$8*INDEX(Typfaktoren,1)*INDEX(Groessenfaktoren,2)</f>
        <v>35325</v>
      </c>
      <c r="E19" s="30">
        <f>$H$8*INDEX(Typfaktoren,1)*INDEX(Groessenfaktoren,3)</f>
        <v>39250</v>
      </c>
      <c r="F19" s="30">
        <f>$H$8*INDEX(Typfaktoren,2)*INDEX(Groessenfaktoren,1)</f>
        <v>15700</v>
      </c>
      <c r="G19" s="30">
        <f>$H$8*INDEX(Typfaktoren,2)*INDEX(Groessenfaktoren,2)</f>
        <v>17662.5</v>
      </c>
      <c r="H19" s="30">
        <f>$H$8*INDEX(Typfaktoren,2)*INDEX(Groessenfaktoren,3)</f>
        <v>19625</v>
      </c>
      <c r="I19" s="30">
        <f>$H$8*INDEX(Typfaktoren,3)</f>
        <v>39250</v>
      </c>
    </row>
    <row r="20" spans="2:10" x14ac:dyDescent="0.3">
      <c r="B20" s="16" t="s">
        <v>22</v>
      </c>
      <c r="C20" s="30">
        <f>$H$9*INDEX(Typfaktoren,1)*INDEX(Groessenfaktoren,1)</f>
        <v>22016</v>
      </c>
      <c r="D20" s="30">
        <f>$H$9*INDEX(Typfaktoren,1)*INDEX(Groessenfaktoren,2)</f>
        <v>24768</v>
      </c>
      <c r="E20" s="30">
        <f>$H$9*INDEX(Typfaktoren,1)*INDEX(Groessenfaktoren,3)</f>
        <v>27520</v>
      </c>
      <c r="F20" s="30">
        <f>$H$9*INDEX(Typfaktoren,2)*INDEX(Groessenfaktoren,1)</f>
        <v>11008</v>
      </c>
      <c r="G20" s="30">
        <f>$H$9*INDEX(Typfaktoren,2)*INDEX(Groessenfaktoren,2)</f>
        <v>12384</v>
      </c>
      <c r="H20" s="30">
        <f>$H$9*INDEX(Typfaktoren,2)*INDEX(Groessenfaktoren,3)</f>
        <v>13760</v>
      </c>
      <c r="I20" s="30">
        <f>$H$9*INDEX(Typfaktoren,3)</f>
        <v>27520</v>
      </c>
    </row>
    <row r="21" spans="2:10" x14ac:dyDescent="0.3">
      <c r="B21" s="16" t="s">
        <v>25</v>
      </c>
      <c r="C21" s="30">
        <f>$H$10*INDEX(Typfaktoren,1)*INDEX(Groessenfaktoren,1)</f>
        <v>13648</v>
      </c>
      <c r="D21" s="30">
        <f>$H$10*INDEX(Typfaktoren,1)*INDEX(Groessenfaktoren,2)</f>
        <v>15354</v>
      </c>
      <c r="E21" s="30">
        <f>$H$10*INDEX(Typfaktoren,1)*INDEX(Groessenfaktoren,3)</f>
        <v>17060</v>
      </c>
      <c r="F21" s="30">
        <f>$H$10*INDEX(Typfaktoren,2)*INDEX(Groessenfaktoren,1)</f>
        <v>6824</v>
      </c>
      <c r="G21" s="30">
        <f>$H$10*INDEX(Typfaktoren,2)*INDEX(Groessenfaktoren,2)</f>
        <v>7677</v>
      </c>
      <c r="H21" s="30">
        <f>$H$10*INDEX(Typfaktoren,2)*INDEX(Groessenfaktoren,3)</f>
        <v>8530</v>
      </c>
      <c r="I21" s="30">
        <f>$H$10*INDEX(Typfaktoren,3)</f>
        <v>17060</v>
      </c>
    </row>
    <row r="23" spans="2:10" x14ac:dyDescent="0.3">
      <c r="B23" s="25" t="s">
        <v>36</v>
      </c>
      <c r="C23" s="26"/>
      <c r="D23" s="26"/>
      <c r="E23" s="26"/>
      <c r="F23" s="26"/>
      <c r="G23" s="26"/>
      <c r="H23" s="26"/>
      <c r="I23" s="26"/>
      <c r="J23" s="26"/>
    </row>
    <row r="24" spans="2:10" ht="45" customHeight="1" x14ac:dyDescent="0.3">
      <c r="B24" s="28" t="s">
        <v>1</v>
      </c>
      <c r="C24" s="28" t="s">
        <v>37</v>
      </c>
      <c r="D24" s="28" t="s">
        <v>38</v>
      </c>
      <c r="E24" s="28" t="s">
        <v>39</v>
      </c>
      <c r="F24" s="28" t="s">
        <v>40</v>
      </c>
      <c r="G24" s="3"/>
      <c r="H24" s="3"/>
      <c r="I24" s="28" t="s">
        <v>41</v>
      </c>
      <c r="J24" s="3"/>
    </row>
    <row r="25" spans="2:10" x14ac:dyDescent="0.3">
      <c r="B25" s="7" t="s">
        <v>11</v>
      </c>
      <c r="C25" s="8">
        <f>COUNTIFS(Titelliste!$P$2:$P$1218,"ja",Titelliste!$U$2:$U$1218,"x")</f>
        <v>0</v>
      </c>
      <c r="D25" s="9">
        <f>SUMIFS(Titelliste!$V$2:$V$1218,Titelliste!$P$2:$P$1218,"ja")</f>
        <v>0</v>
      </c>
      <c r="E25" s="10">
        <f t="shared" ref="E25:E30" si="4">IF(F5&gt;0,D25/F5,0)</f>
        <v>0</v>
      </c>
      <c r="F25" s="9">
        <f t="shared" ref="F25:F30" si="5">F5-D25</f>
        <v>200159.80265000026</v>
      </c>
      <c r="G25" s="31"/>
      <c r="H25" s="31"/>
      <c r="I25" s="12">
        <f t="shared" ref="I25:I30" si="6">ROUND(F25*(1-G5),-1)*$L$10</f>
        <v>100080</v>
      </c>
      <c r="J25" s="31"/>
    </row>
    <row r="26" spans="2:10" x14ac:dyDescent="0.3">
      <c r="B26" s="16" t="s">
        <v>14</v>
      </c>
      <c r="C26" s="17">
        <f>COUNTIFS(Titelliste!$P$2:$P$1218,"ja",Titelliste!$U$2:$U$1218,"x",Titelliste!$O$2:$O$1218,"Philosophie &amp; Religion")</f>
        <v>0</v>
      </c>
      <c r="D26" s="18">
        <f>SUMIFS(Titelliste!$V$2:$V$1218,Titelliste!$P$2:$P$1218,"ja",Titelliste!$O$2:$O$1218,"Philosophie &amp; Religion")</f>
        <v>0</v>
      </c>
      <c r="E26" s="19">
        <f t="shared" si="4"/>
        <v>0</v>
      </c>
      <c r="F26" s="18">
        <f t="shared" si="5"/>
        <v>52783.630109999955</v>
      </c>
      <c r="I26" s="21">
        <f t="shared" si="6"/>
        <v>47510</v>
      </c>
    </row>
    <row r="27" spans="2:10" x14ac:dyDescent="0.3">
      <c r="B27" s="16" t="s">
        <v>16</v>
      </c>
      <c r="C27" s="17">
        <f>COUNTIFS(Titelliste!$P$2:$P$1218,"ja",Titelliste!$U$2:$U$1218,"x",Titelliste!$O$2:$O$1218,"Soziologie, Gesellschaft &amp; Wirtschaft")</f>
        <v>0</v>
      </c>
      <c r="D27" s="18">
        <f>SUMIFS(Titelliste!$V$2:$V$1218,Titelliste!$P$2:$P$1218,"ja",Titelliste!$O$2:$O$1218,"Soziologie, Gesellschaft &amp; Wirtschaft")</f>
        <v>0</v>
      </c>
      <c r="E27" s="19">
        <f t="shared" si="4"/>
        <v>0</v>
      </c>
      <c r="F27" s="18">
        <f t="shared" si="5"/>
        <v>54234.271579999862</v>
      </c>
      <c r="I27" s="21">
        <f t="shared" si="6"/>
        <v>48810</v>
      </c>
    </row>
    <row r="28" spans="2:10" x14ac:dyDescent="0.3">
      <c r="B28" s="16" t="s">
        <v>19</v>
      </c>
      <c r="C28" s="17">
        <f>COUNTIFS(Titelliste!$P$2:$P$1218,"ja",Titelliste!$U$2:$U$1218,"x",Titelliste!$O$2:$O$1218,"Politik, Recht &amp; Geschichte")</f>
        <v>0</v>
      </c>
      <c r="D28" s="18">
        <f>SUMIFS(Titelliste!$V$2:$V$1218,Titelliste!$P$2:$P$1218,"ja",Titelliste!$O$2:$O$1218,"Politik, Recht &amp; Geschichte")</f>
        <v>0</v>
      </c>
      <c r="E28" s="19">
        <f t="shared" si="4"/>
        <v>0</v>
      </c>
      <c r="F28" s="18">
        <f t="shared" si="5"/>
        <v>43610.631749999957</v>
      </c>
      <c r="I28" s="21">
        <f t="shared" si="6"/>
        <v>39250</v>
      </c>
    </row>
    <row r="29" spans="2:10" x14ac:dyDescent="0.3">
      <c r="B29" s="16" t="s">
        <v>22</v>
      </c>
      <c r="C29" s="17">
        <f>COUNTIFS(Titelliste!$P$2:$P$1218,"ja",Titelliste!$U$2:$U$1218,"x",Titelliste!$O$2:$O$1218,"Kultur, Literatur &amp; Medien")</f>
        <v>0</v>
      </c>
      <c r="D29" s="18">
        <f>SUMIFS(Titelliste!$V$2:$V$1218,Titelliste!$P$2:$P$1218,"ja",Titelliste!$O$2:$O$1218,"Kultur, Literatur &amp; Medien")</f>
        <v>0</v>
      </c>
      <c r="E29" s="19">
        <f t="shared" si="4"/>
        <v>0</v>
      </c>
      <c r="F29" s="18">
        <f t="shared" si="5"/>
        <v>30578.456789999989</v>
      </c>
      <c r="I29" s="21">
        <f t="shared" si="6"/>
        <v>27520</v>
      </c>
    </row>
    <row r="30" spans="2:10" x14ac:dyDescent="0.3">
      <c r="B30" s="16" t="s">
        <v>25</v>
      </c>
      <c r="C30" s="17">
        <f>COUNTIFS(Titelliste!$P$2:$P$1218,"ja",Titelliste!$U$2:$U$1218,"x",Titelliste!$O$2:$O$1218,"Werkausgaben &amp; Editionen")</f>
        <v>0</v>
      </c>
      <c r="D30" s="18">
        <f>SUMIFS(Titelliste!$V$2:$V$1218,Titelliste!$P$2:$P$1218,"ja",Titelliste!$O$2:$O$1218,"Werkausgaben &amp; Editionen")</f>
        <v>0</v>
      </c>
      <c r="E30" s="19">
        <f t="shared" si="4"/>
        <v>0</v>
      </c>
      <c r="F30" s="18">
        <f t="shared" si="5"/>
        <v>18952.812420000009</v>
      </c>
      <c r="I30" s="21">
        <f t="shared" si="6"/>
        <v>17060</v>
      </c>
    </row>
    <row r="32" spans="2:10" ht="27.75" customHeight="1" x14ac:dyDescent="0.3">
      <c r="B32" s="50" t="s">
        <v>42</v>
      </c>
      <c r="C32" s="50"/>
      <c r="D32" s="50"/>
      <c r="E32" s="50"/>
      <c r="F32" s="50"/>
      <c r="G32" s="50"/>
      <c r="H32" s="50"/>
      <c r="I32" s="50"/>
      <c r="J32" s="50"/>
    </row>
    <row r="33" spans="2:10" ht="27.75" customHeight="1" x14ac:dyDescent="0.3">
      <c r="B33" s="50" t="s">
        <v>43</v>
      </c>
      <c r="C33" s="50"/>
      <c r="D33" s="50"/>
      <c r="E33" s="50"/>
      <c r="F33" s="50"/>
      <c r="G33" s="50"/>
      <c r="H33" s="50"/>
      <c r="I33" s="50"/>
      <c r="J33" s="50"/>
    </row>
    <row r="34" spans="2:10" ht="27.75" customHeight="1" x14ac:dyDescent="0.3">
      <c r="B34" s="50" t="s">
        <v>44</v>
      </c>
      <c r="C34" s="50"/>
      <c r="D34" s="50"/>
      <c r="E34" s="50"/>
      <c r="F34" s="50"/>
      <c r="G34" s="50"/>
      <c r="H34" s="50"/>
      <c r="I34" s="50"/>
      <c r="J34" s="50"/>
    </row>
    <row r="35" spans="2:10" ht="27.75" customHeight="1" x14ac:dyDescent="0.3">
      <c r="B35" s="50" t="s">
        <v>45</v>
      </c>
      <c r="C35" s="50"/>
      <c r="D35" s="50"/>
      <c r="E35" s="50"/>
      <c r="F35" s="50"/>
      <c r="G35" s="50"/>
      <c r="H35" s="50"/>
      <c r="I35" s="50"/>
      <c r="J35" s="50"/>
    </row>
  </sheetData>
  <mergeCells count="4">
    <mergeCell ref="B32:J32"/>
    <mergeCell ref="B33:J33"/>
    <mergeCell ref="B34:J34"/>
    <mergeCell ref="B35:J35"/>
  </mergeCells>
  <dataValidations count="2">
    <dataValidation type="list" showErrorMessage="1" sqref="L6" xr:uid="{00000000-0002-0000-0000-000000000000}">
      <formula1>Typen</formula1>
      <formula2>0</formula2>
    </dataValidation>
    <dataValidation type="list" showErrorMessage="1" sqref="L8" xr:uid="{00000000-0002-0000-0000-000001000000}">
      <formula1>Groessen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00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0" sqref="B20"/>
    </sheetView>
  </sheetViews>
  <sheetFormatPr baseColWidth="10" defaultColWidth="8.6640625" defaultRowHeight="14.4" x14ac:dyDescent="0.3"/>
  <cols>
    <col min="1" max="1" width="3" customWidth="1"/>
    <col min="2" max="2" width="34" customWidth="1"/>
    <col min="3" max="3" width="22" customWidth="1"/>
    <col min="4" max="4" width="60" customWidth="1"/>
  </cols>
  <sheetData>
    <row r="1" spans="2:4" ht="34.5" customHeight="1" x14ac:dyDescent="0.3">
      <c r="D1" s="1" t="s">
        <v>0</v>
      </c>
    </row>
    <row r="2" spans="2:4" ht="31.5" customHeight="1" x14ac:dyDescent="0.3">
      <c r="B2" s="2" t="s">
        <v>46</v>
      </c>
      <c r="C2" s="3"/>
      <c r="D2" s="3"/>
    </row>
    <row r="4" spans="2:4" ht="31.5" customHeight="1" x14ac:dyDescent="0.3">
      <c r="B4" s="4" t="s">
        <v>47</v>
      </c>
      <c r="C4" s="4" t="s">
        <v>48</v>
      </c>
      <c r="D4" s="50" t="s">
        <v>49</v>
      </c>
    </row>
    <row r="5" spans="2:4" x14ac:dyDescent="0.3">
      <c r="B5" s="32"/>
      <c r="C5" s="13" t="str">
        <f t="shared" ref="C5:C68" si="0">IF(B5="","",IF(ISNUMBER(B5),TEXT(B5,"0"),SUBSTITUTE(SUBSTITUTE(TRIM(B5),"-","")," ","")))</f>
        <v/>
      </c>
      <c r="D5" s="50"/>
    </row>
    <row r="6" spans="2:4" x14ac:dyDescent="0.3">
      <c r="B6" s="32"/>
      <c r="C6" s="13" t="str">
        <f t="shared" si="0"/>
        <v/>
      </c>
      <c r="D6" s="50"/>
    </row>
    <row r="7" spans="2:4" x14ac:dyDescent="0.3">
      <c r="B7" s="32"/>
      <c r="C7" s="13" t="str">
        <f t="shared" si="0"/>
        <v/>
      </c>
      <c r="D7" s="50"/>
    </row>
    <row r="8" spans="2:4" x14ac:dyDescent="0.3">
      <c r="B8" s="32"/>
      <c r="C8" s="13" t="str">
        <f t="shared" si="0"/>
        <v/>
      </c>
      <c r="D8" s="50"/>
    </row>
    <row r="9" spans="2:4" x14ac:dyDescent="0.3">
      <c r="B9" s="32"/>
      <c r="C9" s="13" t="str">
        <f t="shared" si="0"/>
        <v/>
      </c>
    </row>
    <row r="10" spans="2:4" x14ac:dyDescent="0.3">
      <c r="B10" s="32"/>
      <c r="C10" s="13" t="str">
        <f t="shared" si="0"/>
        <v/>
      </c>
    </row>
    <row r="11" spans="2:4" x14ac:dyDescent="0.3">
      <c r="B11" s="32"/>
      <c r="C11" s="13" t="str">
        <f t="shared" si="0"/>
        <v/>
      </c>
    </row>
    <row r="12" spans="2:4" x14ac:dyDescent="0.3">
      <c r="B12" s="32"/>
      <c r="C12" s="13" t="str">
        <f t="shared" si="0"/>
        <v/>
      </c>
    </row>
    <row r="13" spans="2:4" x14ac:dyDescent="0.3">
      <c r="B13" s="32"/>
      <c r="C13" s="13" t="str">
        <f t="shared" si="0"/>
        <v/>
      </c>
    </row>
    <row r="14" spans="2:4" x14ac:dyDescent="0.3">
      <c r="B14" s="32"/>
      <c r="C14" s="13" t="str">
        <f t="shared" si="0"/>
        <v/>
      </c>
    </row>
    <row r="15" spans="2:4" x14ac:dyDescent="0.3">
      <c r="B15" s="32"/>
      <c r="C15" s="13" t="str">
        <f t="shared" si="0"/>
        <v/>
      </c>
    </row>
    <row r="16" spans="2:4" x14ac:dyDescent="0.3">
      <c r="B16" s="32"/>
      <c r="C16" s="13" t="str">
        <f t="shared" si="0"/>
        <v/>
      </c>
    </row>
    <row r="17" spans="2:3" x14ac:dyDescent="0.3">
      <c r="B17" s="32"/>
      <c r="C17" s="13" t="str">
        <f t="shared" si="0"/>
        <v/>
      </c>
    </row>
    <row r="18" spans="2:3" x14ac:dyDescent="0.3">
      <c r="B18" s="32"/>
      <c r="C18" s="13" t="str">
        <f t="shared" si="0"/>
        <v/>
      </c>
    </row>
    <row r="19" spans="2:3" x14ac:dyDescent="0.3">
      <c r="B19" s="32"/>
      <c r="C19" s="13" t="str">
        <f t="shared" si="0"/>
        <v/>
      </c>
    </row>
    <row r="20" spans="2:3" x14ac:dyDescent="0.3">
      <c r="B20" s="32"/>
      <c r="C20" s="13" t="str">
        <f t="shared" si="0"/>
        <v/>
      </c>
    </row>
    <row r="21" spans="2:3" x14ac:dyDescent="0.3">
      <c r="B21" s="32"/>
      <c r="C21" s="13" t="str">
        <f t="shared" si="0"/>
        <v/>
      </c>
    </row>
    <row r="22" spans="2:3" x14ac:dyDescent="0.3">
      <c r="B22" s="32"/>
      <c r="C22" s="13" t="str">
        <f t="shared" si="0"/>
        <v/>
      </c>
    </row>
    <row r="23" spans="2:3" x14ac:dyDescent="0.3">
      <c r="B23" s="32"/>
      <c r="C23" s="13" t="str">
        <f t="shared" si="0"/>
        <v/>
      </c>
    </row>
    <row r="24" spans="2:3" x14ac:dyDescent="0.3">
      <c r="B24" s="32"/>
      <c r="C24" s="13" t="str">
        <f t="shared" si="0"/>
        <v/>
      </c>
    </row>
    <row r="25" spans="2:3" x14ac:dyDescent="0.3">
      <c r="B25" s="32"/>
      <c r="C25" s="13" t="str">
        <f t="shared" si="0"/>
        <v/>
      </c>
    </row>
    <row r="26" spans="2:3" x14ac:dyDescent="0.3">
      <c r="B26" s="32"/>
      <c r="C26" s="13" t="str">
        <f t="shared" si="0"/>
        <v/>
      </c>
    </row>
    <row r="27" spans="2:3" x14ac:dyDescent="0.3">
      <c r="B27" s="32"/>
      <c r="C27" s="13" t="str">
        <f t="shared" si="0"/>
        <v/>
      </c>
    </row>
    <row r="28" spans="2:3" x14ac:dyDescent="0.3">
      <c r="B28" s="32"/>
      <c r="C28" s="13" t="str">
        <f t="shared" si="0"/>
        <v/>
      </c>
    </row>
    <row r="29" spans="2:3" x14ac:dyDescent="0.3">
      <c r="B29" s="32"/>
      <c r="C29" s="13" t="str">
        <f t="shared" si="0"/>
        <v/>
      </c>
    </row>
    <row r="30" spans="2:3" x14ac:dyDescent="0.3">
      <c r="B30" s="32"/>
      <c r="C30" s="13" t="str">
        <f t="shared" si="0"/>
        <v/>
      </c>
    </row>
    <row r="31" spans="2:3" x14ac:dyDescent="0.3">
      <c r="B31" s="32"/>
      <c r="C31" s="13" t="str">
        <f t="shared" si="0"/>
        <v/>
      </c>
    </row>
    <row r="32" spans="2:3" x14ac:dyDescent="0.3">
      <c r="B32" s="32"/>
      <c r="C32" s="13" t="str">
        <f t="shared" si="0"/>
        <v/>
      </c>
    </row>
    <row r="33" spans="2:3" x14ac:dyDescent="0.3">
      <c r="B33" s="32"/>
      <c r="C33" s="13" t="str">
        <f t="shared" si="0"/>
        <v/>
      </c>
    </row>
    <row r="34" spans="2:3" x14ac:dyDescent="0.3">
      <c r="B34" s="32"/>
      <c r="C34" s="13" t="str">
        <f t="shared" si="0"/>
        <v/>
      </c>
    </row>
    <row r="35" spans="2:3" x14ac:dyDescent="0.3">
      <c r="B35" s="32"/>
      <c r="C35" s="13" t="str">
        <f t="shared" si="0"/>
        <v/>
      </c>
    </row>
    <row r="36" spans="2:3" x14ac:dyDescent="0.3">
      <c r="B36" s="32"/>
      <c r="C36" s="13" t="str">
        <f t="shared" si="0"/>
        <v/>
      </c>
    </row>
    <row r="37" spans="2:3" x14ac:dyDescent="0.3">
      <c r="B37" s="32"/>
      <c r="C37" s="13" t="str">
        <f t="shared" si="0"/>
        <v/>
      </c>
    </row>
    <row r="38" spans="2:3" x14ac:dyDescent="0.3">
      <c r="B38" s="32"/>
      <c r="C38" s="13" t="str">
        <f t="shared" si="0"/>
        <v/>
      </c>
    </row>
    <row r="39" spans="2:3" x14ac:dyDescent="0.3">
      <c r="B39" s="32"/>
      <c r="C39" s="13" t="str">
        <f t="shared" si="0"/>
        <v/>
      </c>
    </row>
    <row r="40" spans="2:3" x14ac:dyDescent="0.3">
      <c r="B40" s="32"/>
      <c r="C40" s="13" t="str">
        <f t="shared" si="0"/>
        <v/>
      </c>
    </row>
    <row r="41" spans="2:3" x14ac:dyDescent="0.3">
      <c r="B41" s="32"/>
      <c r="C41" s="13" t="str">
        <f t="shared" si="0"/>
        <v/>
      </c>
    </row>
    <row r="42" spans="2:3" x14ac:dyDescent="0.3">
      <c r="B42" s="32"/>
      <c r="C42" s="13" t="str">
        <f t="shared" si="0"/>
        <v/>
      </c>
    </row>
    <row r="43" spans="2:3" x14ac:dyDescent="0.3">
      <c r="B43" s="32"/>
      <c r="C43" s="13" t="str">
        <f t="shared" si="0"/>
        <v/>
      </c>
    </row>
    <row r="44" spans="2:3" x14ac:dyDescent="0.3">
      <c r="B44" s="32"/>
      <c r="C44" s="13" t="str">
        <f t="shared" si="0"/>
        <v/>
      </c>
    </row>
    <row r="45" spans="2:3" x14ac:dyDescent="0.3">
      <c r="B45" s="32"/>
      <c r="C45" s="13" t="str">
        <f t="shared" si="0"/>
        <v/>
      </c>
    </row>
    <row r="46" spans="2:3" x14ac:dyDescent="0.3">
      <c r="B46" s="32"/>
      <c r="C46" s="13" t="str">
        <f t="shared" si="0"/>
        <v/>
      </c>
    </row>
    <row r="47" spans="2:3" x14ac:dyDescent="0.3">
      <c r="B47" s="32"/>
      <c r="C47" s="13" t="str">
        <f t="shared" si="0"/>
        <v/>
      </c>
    </row>
    <row r="48" spans="2:3" x14ac:dyDescent="0.3">
      <c r="B48" s="32"/>
      <c r="C48" s="13" t="str">
        <f t="shared" si="0"/>
        <v/>
      </c>
    </row>
    <row r="49" spans="2:3" x14ac:dyDescent="0.3">
      <c r="B49" s="32"/>
      <c r="C49" s="13" t="str">
        <f t="shared" si="0"/>
        <v/>
      </c>
    </row>
    <row r="50" spans="2:3" x14ac:dyDescent="0.3">
      <c r="B50" s="32"/>
      <c r="C50" s="13" t="str">
        <f t="shared" si="0"/>
        <v/>
      </c>
    </row>
    <row r="51" spans="2:3" x14ac:dyDescent="0.3">
      <c r="B51" s="32"/>
      <c r="C51" s="13" t="str">
        <f t="shared" si="0"/>
        <v/>
      </c>
    </row>
    <row r="52" spans="2:3" x14ac:dyDescent="0.3">
      <c r="B52" s="32"/>
      <c r="C52" s="13" t="str">
        <f t="shared" si="0"/>
        <v/>
      </c>
    </row>
    <row r="53" spans="2:3" x14ac:dyDescent="0.3">
      <c r="B53" s="32"/>
      <c r="C53" s="13" t="str">
        <f t="shared" si="0"/>
        <v/>
      </c>
    </row>
    <row r="54" spans="2:3" x14ac:dyDescent="0.3">
      <c r="B54" s="32"/>
      <c r="C54" s="13" t="str">
        <f t="shared" si="0"/>
        <v/>
      </c>
    </row>
    <row r="55" spans="2:3" x14ac:dyDescent="0.3">
      <c r="B55" s="32"/>
      <c r="C55" s="13" t="str">
        <f t="shared" si="0"/>
        <v/>
      </c>
    </row>
    <row r="56" spans="2:3" x14ac:dyDescent="0.3">
      <c r="B56" s="32"/>
      <c r="C56" s="13" t="str">
        <f t="shared" si="0"/>
        <v/>
      </c>
    </row>
    <row r="57" spans="2:3" x14ac:dyDescent="0.3">
      <c r="B57" s="32"/>
      <c r="C57" s="13" t="str">
        <f t="shared" si="0"/>
        <v/>
      </c>
    </row>
    <row r="58" spans="2:3" x14ac:dyDescent="0.3">
      <c r="B58" s="32"/>
      <c r="C58" s="13" t="str">
        <f t="shared" si="0"/>
        <v/>
      </c>
    </row>
    <row r="59" spans="2:3" x14ac:dyDescent="0.3">
      <c r="B59" s="32"/>
      <c r="C59" s="13" t="str">
        <f t="shared" si="0"/>
        <v/>
      </c>
    </row>
    <row r="60" spans="2:3" x14ac:dyDescent="0.3">
      <c r="B60" s="32"/>
      <c r="C60" s="13" t="str">
        <f t="shared" si="0"/>
        <v/>
      </c>
    </row>
    <row r="61" spans="2:3" x14ac:dyDescent="0.3">
      <c r="B61" s="32"/>
      <c r="C61" s="13" t="str">
        <f t="shared" si="0"/>
        <v/>
      </c>
    </row>
    <row r="62" spans="2:3" x14ac:dyDescent="0.3">
      <c r="B62" s="32"/>
      <c r="C62" s="13" t="str">
        <f t="shared" si="0"/>
        <v/>
      </c>
    </row>
    <row r="63" spans="2:3" x14ac:dyDescent="0.3">
      <c r="B63" s="32"/>
      <c r="C63" s="13" t="str">
        <f t="shared" si="0"/>
        <v/>
      </c>
    </row>
    <row r="64" spans="2:3" x14ac:dyDescent="0.3">
      <c r="B64" s="32"/>
      <c r="C64" s="13" t="str">
        <f t="shared" si="0"/>
        <v/>
      </c>
    </row>
    <row r="65" spans="2:3" x14ac:dyDescent="0.3">
      <c r="B65" s="32"/>
      <c r="C65" s="13" t="str">
        <f t="shared" si="0"/>
        <v/>
      </c>
    </row>
    <row r="66" spans="2:3" x14ac:dyDescent="0.3">
      <c r="B66" s="32"/>
      <c r="C66" s="13" t="str">
        <f t="shared" si="0"/>
        <v/>
      </c>
    </row>
    <row r="67" spans="2:3" x14ac:dyDescent="0.3">
      <c r="B67" s="32"/>
      <c r="C67" s="13" t="str">
        <f t="shared" si="0"/>
        <v/>
      </c>
    </row>
    <row r="68" spans="2:3" x14ac:dyDescent="0.3">
      <c r="B68" s="32"/>
      <c r="C68" s="13" t="str">
        <f t="shared" si="0"/>
        <v/>
      </c>
    </row>
    <row r="69" spans="2:3" x14ac:dyDescent="0.3">
      <c r="B69" s="32"/>
      <c r="C69" s="13" t="str">
        <f t="shared" ref="C69:C132" si="1">IF(B69="","",IF(ISNUMBER(B69),TEXT(B69,"0"),SUBSTITUTE(SUBSTITUTE(TRIM(B69),"-","")," ","")))</f>
        <v/>
      </c>
    </row>
    <row r="70" spans="2:3" x14ac:dyDescent="0.3">
      <c r="B70" s="32"/>
      <c r="C70" s="13" t="str">
        <f t="shared" si="1"/>
        <v/>
      </c>
    </row>
    <row r="71" spans="2:3" x14ac:dyDescent="0.3">
      <c r="B71" s="32"/>
      <c r="C71" s="13" t="str">
        <f t="shared" si="1"/>
        <v/>
      </c>
    </row>
    <row r="72" spans="2:3" x14ac:dyDescent="0.3">
      <c r="B72" s="32"/>
      <c r="C72" s="13" t="str">
        <f t="shared" si="1"/>
        <v/>
      </c>
    </row>
    <row r="73" spans="2:3" x14ac:dyDescent="0.3">
      <c r="B73" s="32"/>
      <c r="C73" s="13" t="str">
        <f t="shared" si="1"/>
        <v/>
      </c>
    </row>
    <row r="74" spans="2:3" x14ac:dyDescent="0.3">
      <c r="B74" s="32"/>
      <c r="C74" s="13" t="str">
        <f t="shared" si="1"/>
        <v/>
      </c>
    </row>
    <row r="75" spans="2:3" x14ac:dyDescent="0.3">
      <c r="B75" s="32"/>
      <c r="C75" s="13" t="str">
        <f t="shared" si="1"/>
        <v/>
      </c>
    </row>
    <row r="76" spans="2:3" x14ac:dyDescent="0.3">
      <c r="B76" s="32"/>
      <c r="C76" s="13" t="str">
        <f t="shared" si="1"/>
        <v/>
      </c>
    </row>
    <row r="77" spans="2:3" x14ac:dyDescent="0.3">
      <c r="B77" s="32"/>
      <c r="C77" s="13" t="str">
        <f t="shared" si="1"/>
        <v/>
      </c>
    </row>
    <row r="78" spans="2:3" x14ac:dyDescent="0.3">
      <c r="B78" s="32"/>
      <c r="C78" s="13" t="str">
        <f t="shared" si="1"/>
        <v/>
      </c>
    </row>
    <row r="79" spans="2:3" x14ac:dyDescent="0.3">
      <c r="B79" s="32"/>
      <c r="C79" s="13" t="str">
        <f t="shared" si="1"/>
        <v/>
      </c>
    </row>
    <row r="80" spans="2:3" x14ac:dyDescent="0.3">
      <c r="B80" s="32"/>
      <c r="C80" s="13" t="str">
        <f t="shared" si="1"/>
        <v/>
      </c>
    </row>
    <row r="81" spans="2:3" x14ac:dyDescent="0.3">
      <c r="B81" s="32"/>
      <c r="C81" s="13" t="str">
        <f t="shared" si="1"/>
        <v/>
      </c>
    </row>
    <row r="82" spans="2:3" x14ac:dyDescent="0.3">
      <c r="B82" s="32"/>
      <c r="C82" s="13" t="str">
        <f t="shared" si="1"/>
        <v/>
      </c>
    </row>
    <row r="83" spans="2:3" x14ac:dyDescent="0.3">
      <c r="B83" s="32"/>
      <c r="C83" s="13" t="str">
        <f t="shared" si="1"/>
        <v/>
      </c>
    </row>
    <row r="84" spans="2:3" x14ac:dyDescent="0.3">
      <c r="B84" s="32"/>
      <c r="C84" s="13" t="str">
        <f t="shared" si="1"/>
        <v/>
      </c>
    </row>
    <row r="85" spans="2:3" x14ac:dyDescent="0.3">
      <c r="B85" s="32"/>
      <c r="C85" s="13" t="str">
        <f t="shared" si="1"/>
        <v/>
      </c>
    </row>
    <row r="86" spans="2:3" x14ac:dyDescent="0.3">
      <c r="B86" s="32"/>
      <c r="C86" s="13" t="str">
        <f t="shared" si="1"/>
        <v/>
      </c>
    </row>
    <row r="87" spans="2:3" x14ac:dyDescent="0.3">
      <c r="B87" s="32"/>
      <c r="C87" s="13" t="str">
        <f t="shared" si="1"/>
        <v/>
      </c>
    </row>
    <row r="88" spans="2:3" x14ac:dyDescent="0.3">
      <c r="B88" s="32"/>
      <c r="C88" s="13" t="str">
        <f t="shared" si="1"/>
        <v/>
      </c>
    </row>
    <row r="89" spans="2:3" x14ac:dyDescent="0.3">
      <c r="B89" s="32"/>
      <c r="C89" s="13" t="str">
        <f t="shared" si="1"/>
        <v/>
      </c>
    </row>
    <row r="90" spans="2:3" x14ac:dyDescent="0.3">
      <c r="B90" s="32"/>
      <c r="C90" s="13" t="str">
        <f t="shared" si="1"/>
        <v/>
      </c>
    </row>
    <row r="91" spans="2:3" x14ac:dyDescent="0.3">
      <c r="B91" s="32"/>
      <c r="C91" s="13" t="str">
        <f t="shared" si="1"/>
        <v/>
      </c>
    </row>
    <row r="92" spans="2:3" x14ac:dyDescent="0.3">
      <c r="B92" s="32"/>
      <c r="C92" s="13" t="str">
        <f t="shared" si="1"/>
        <v/>
      </c>
    </row>
    <row r="93" spans="2:3" x14ac:dyDescent="0.3">
      <c r="B93" s="32"/>
      <c r="C93" s="13" t="str">
        <f t="shared" si="1"/>
        <v/>
      </c>
    </row>
    <row r="94" spans="2:3" x14ac:dyDescent="0.3">
      <c r="B94" s="32"/>
      <c r="C94" s="13" t="str">
        <f t="shared" si="1"/>
        <v/>
      </c>
    </row>
    <row r="95" spans="2:3" x14ac:dyDescent="0.3">
      <c r="B95" s="32"/>
      <c r="C95" s="13" t="str">
        <f t="shared" si="1"/>
        <v/>
      </c>
    </row>
    <row r="96" spans="2:3" x14ac:dyDescent="0.3">
      <c r="B96" s="32"/>
      <c r="C96" s="13" t="str">
        <f t="shared" si="1"/>
        <v/>
      </c>
    </row>
    <row r="97" spans="2:3" x14ac:dyDescent="0.3">
      <c r="B97" s="32"/>
      <c r="C97" s="13" t="str">
        <f t="shared" si="1"/>
        <v/>
      </c>
    </row>
    <row r="98" spans="2:3" x14ac:dyDescent="0.3">
      <c r="B98" s="32"/>
      <c r="C98" s="13" t="str">
        <f t="shared" si="1"/>
        <v/>
      </c>
    </row>
    <row r="99" spans="2:3" x14ac:dyDescent="0.3">
      <c r="B99" s="32"/>
      <c r="C99" s="13" t="str">
        <f t="shared" si="1"/>
        <v/>
      </c>
    </row>
    <row r="100" spans="2:3" x14ac:dyDescent="0.3">
      <c r="B100" s="32"/>
      <c r="C100" s="13" t="str">
        <f t="shared" si="1"/>
        <v/>
      </c>
    </row>
    <row r="101" spans="2:3" x14ac:dyDescent="0.3">
      <c r="B101" s="32"/>
      <c r="C101" s="13" t="str">
        <f t="shared" si="1"/>
        <v/>
      </c>
    </row>
    <row r="102" spans="2:3" x14ac:dyDescent="0.3">
      <c r="B102" s="32"/>
      <c r="C102" s="13" t="str">
        <f t="shared" si="1"/>
        <v/>
      </c>
    </row>
    <row r="103" spans="2:3" x14ac:dyDescent="0.3">
      <c r="B103" s="32"/>
      <c r="C103" s="13" t="str">
        <f t="shared" si="1"/>
        <v/>
      </c>
    </row>
    <row r="104" spans="2:3" x14ac:dyDescent="0.3">
      <c r="B104" s="32"/>
      <c r="C104" s="13" t="str">
        <f t="shared" si="1"/>
        <v/>
      </c>
    </row>
    <row r="105" spans="2:3" x14ac:dyDescent="0.3">
      <c r="B105" s="32"/>
      <c r="C105" s="13" t="str">
        <f t="shared" si="1"/>
        <v/>
      </c>
    </row>
    <row r="106" spans="2:3" x14ac:dyDescent="0.3">
      <c r="B106" s="32"/>
      <c r="C106" s="13" t="str">
        <f t="shared" si="1"/>
        <v/>
      </c>
    </row>
    <row r="107" spans="2:3" x14ac:dyDescent="0.3">
      <c r="B107" s="32"/>
      <c r="C107" s="13" t="str">
        <f t="shared" si="1"/>
        <v/>
      </c>
    </row>
    <row r="108" spans="2:3" x14ac:dyDescent="0.3">
      <c r="B108" s="32"/>
      <c r="C108" s="13" t="str">
        <f t="shared" si="1"/>
        <v/>
      </c>
    </row>
    <row r="109" spans="2:3" x14ac:dyDescent="0.3">
      <c r="B109" s="32"/>
      <c r="C109" s="13" t="str">
        <f t="shared" si="1"/>
        <v/>
      </c>
    </row>
    <row r="110" spans="2:3" x14ac:dyDescent="0.3">
      <c r="B110" s="32"/>
      <c r="C110" s="13" t="str">
        <f t="shared" si="1"/>
        <v/>
      </c>
    </row>
    <row r="111" spans="2:3" x14ac:dyDescent="0.3">
      <c r="B111" s="32"/>
      <c r="C111" s="13" t="str">
        <f t="shared" si="1"/>
        <v/>
      </c>
    </row>
    <row r="112" spans="2:3" x14ac:dyDescent="0.3">
      <c r="B112" s="32"/>
      <c r="C112" s="13" t="str">
        <f t="shared" si="1"/>
        <v/>
      </c>
    </row>
    <row r="113" spans="2:3" x14ac:dyDescent="0.3">
      <c r="B113" s="32"/>
      <c r="C113" s="13" t="str">
        <f t="shared" si="1"/>
        <v/>
      </c>
    </row>
    <row r="114" spans="2:3" x14ac:dyDescent="0.3">
      <c r="B114" s="32"/>
      <c r="C114" s="13" t="str">
        <f t="shared" si="1"/>
        <v/>
      </c>
    </row>
    <row r="115" spans="2:3" x14ac:dyDescent="0.3">
      <c r="B115" s="32"/>
      <c r="C115" s="13" t="str">
        <f t="shared" si="1"/>
        <v/>
      </c>
    </row>
    <row r="116" spans="2:3" x14ac:dyDescent="0.3">
      <c r="B116" s="32"/>
      <c r="C116" s="13" t="str">
        <f t="shared" si="1"/>
        <v/>
      </c>
    </row>
    <row r="117" spans="2:3" x14ac:dyDescent="0.3">
      <c r="B117" s="32"/>
      <c r="C117" s="13" t="str">
        <f t="shared" si="1"/>
        <v/>
      </c>
    </row>
    <row r="118" spans="2:3" x14ac:dyDescent="0.3">
      <c r="B118" s="32"/>
      <c r="C118" s="13" t="str">
        <f t="shared" si="1"/>
        <v/>
      </c>
    </row>
    <row r="119" spans="2:3" x14ac:dyDescent="0.3">
      <c r="B119" s="32"/>
      <c r="C119" s="13" t="str">
        <f t="shared" si="1"/>
        <v/>
      </c>
    </row>
    <row r="120" spans="2:3" x14ac:dyDescent="0.3">
      <c r="B120" s="32"/>
      <c r="C120" s="13" t="str">
        <f t="shared" si="1"/>
        <v/>
      </c>
    </row>
    <row r="121" spans="2:3" x14ac:dyDescent="0.3">
      <c r="B121" s="32"/>
      <c r="C121" s="13" t="str">
        <f t="shared" si="1"/>
        <v/>
      </c>
    </row>
    <row r="122" spans="2:3" x14ac:dyDescent="0.3">
      <c r="B122" s="32"/>
      <c r="C122" s="13" t="str">
        <f t="shared" si="1"/>
        <v/>
      </c>
    </row>
    <row r="123" spans="2:3" x14ac:dyDescent="0.3">
      <c r="B123" s="32"/>
      <c r="C123" s="13" t="str">
        <f t="shared" si="1"/>
        <v/>
      </c>
    </row>
    <row r="124" spans="2:3" x14ac:dyDescent="0.3">
      <c r="B124" s="32"/>
      <c r="C124" s="13" t="str">
        <f t="shared" si="1"/>
        <v/>
      </c>
    </row>
    <row r="125" spans="2:3" x14ac:dyDescent="0.3">
      <c r="B125" s="32"/>
      <c r="C125" s="13" t="str">
        <f t="shared" si="1"/>
        <v/>
      </c>
    </row>
    <row r="126" spans="2:3" x14ac:dyDescent="0.3">
      <c r="B126" s="32"/>
      <c r="C126" s="13" t="str">
        <f t="shared" si="1"/>
        <v/>
      </c>
    </row>
    <row r="127" spans="2:3" x14ac:dyDescent="0.3">
      <c r="B127" s="32"/>
      <c r="C127" s="13" t="str">
        <f t="shared" si="1"/>
        <v/>
      </c>
    </row>
    <row r="128" spans="2:3" x14ac:dyDescent="0.3">
      <c r="B128" s="32"/>
      <c r="C128" s="13" t="str">
        <f t="shared" si="1"/>
        <v/>
      </c>
    </row>
    <row r="129" spans="2:3" x14ac:dyDescent="0.3">
      <c r="B129" s="32"/>
      <c r="C129" s="13" t="str">
        <f t="shared" si="1"/>
        <v/>
      </c>
    </row>
    <row r="130" spans="2:3" x14ac:dyDescent="0.3">
      <c r="B130" s="32"/>
      <c r="C130" s="13" t="str">
        <f t="shared" si="1"/>
        <v/>
      </c>
    </row>
    <row r="131" spans="2:3" x14ac:dyDescent="0.3">
      <c r="B131" s="32"/>
      <c r="C131" s="13" t="str">
        <f t="shared" si="1"/>
        <v/>
      </c>
    </row>
    <row r="132" spans="2:3" x14ac:dyDescent="0.3">
      <c r="B132" s="32"/>
      <c r="C132" s="13" t="str">
        <f t="shared" si="1"/>
        <v/>
      </c>
    </row>
    <row r="133" spans="2:3" x14ac:dyDescent="0.3">
      <c r="B133" s="32"/>
      <c r="C133" s="13" t="str">
        <f t="shared" ref="C133:C196" si="2">IF(B133="","",IF(ISNUMBER(B133),TEXT(B133,"0"),SUBSTITUTE(SUBSTITUTE(TRIM(B133),"-","")," ","")))</f>
        <v/>
      </c>
    </row>
    <row r="134" spans="2:3" x14ac:dyDescent="0.3">
      <c r="B134" s="32"/>
      <c r="C134" s="13" t="str">
        <f t="shared" si="2"/>
        <v/>
      </c>
    </row>
    <row r="135" spans="2:3" x14ac:dyDescent="0.3">
      <c r="B135" s="32"/>
      <c r="C135" s="13" t="str">
        <f t="shared" si="2"/>
        <v/>
      </c>
    </row>
    <row r="136" spans="2:3" x14ac:dyDescent="0.3">
      <c r="B136" s="32"/>
      <c r="C136" s="13" t="str">
        <f t="shared" si="2"/>
        <v/>
      </c>
    </row>
    <row r="137" spans="2:3" x14ac:dyDescent="0.3">
      <c r="B137" s="32"/>
      <c r="C137" s="13" t="str">
        <f t="shared" si="2"/>
        <v/>
      </c>
    </row>
    <row r="138" spans="2:3" x14ac:dyDescent="0.3">
      <c r="B138" s="32"/>
      <c r="C138" s="13" t="str">
        <f t="shared" si="2"/>
        <v/>
      </c>
    </row>
    <row r="139" spans="2:3" x14ac:dyDescent="0.3">
      <c r="B139" s="32"/>
      <c r="C139" s="13" t="str">
        <f t="shared" si="2"/>
        <v/>
      </c>
    </row>
    <row r="140" spans="2:3" x14ac:dyDescent="0.3">
      <c r="B140" s="32"/>
      <c r="C140" s="13" t="str">
        <f t="shared" si="2"/>
        <v/>
      </c>
    </row>
    <row r="141" spans="2:3" x14ac:dyDescent="0.3">
      <c r="B141" s="32"/>
      <c r="C141" s="13" t="str">
        <f t="shared" si="2"/>
        <v/>
      </c>
    </row>
    <row r="142" spans="2:3" x14ac:dyDescent="0.3">
      <c r="B142" s="32"/>
      <c r="C142" s="13" t="str">
        <f t="shared" si="2"/>
        <v/>
      </c>
    </row>
    <row r="143" spans="2:3" x14ac:dyDescent="0.3">
      <c r="B143" s="32"/>
      <c r="C143" s="13" t="str">
        <f t="shared" si="2"/>
        <v/>
      </c>
    </row>
    <row r="144" spans="2:3" x14ac:dyDescent="0.3">
      <c r="B144" s="32"/>
      <c r="C144" s="13" t="str">
        <f t="shared" si="2"/>
        <v/>
      </c>
    </row>
    <row r="145" spans="2:3" x14ac:dyDescent="0.3">
      <c r="B145" s="32"/>
      <c r="C145" s="13" t="str">
        <f t="shared" si="2"/>
        <v/>
      </c>
    </row>
    <row r="146" spans="2:3" x14ac:dyDescent="0.3">
      <c r="B146" s="32"/>
      <c r="C146" s="13" t="str">
        <f t="shared" si="2"/>
        <v/>
      </c>
    </row>
    <row r="147" spans="2:3" x14ac:dyDescent="0.3">
      <c r="B147" s="32"/>
      <c r="C147" s="13" t="str">
        <f t="shared" si="2"/>
        <v/>
      </c>
    </row>
    <row r="148" spans="2:3" x14ac:dyDescent="0.3">
      <c r="B148" s="32"/>
      <c r="C148" s="13" t="str">
        <f t="shared" si="2"/>
        <v/>
      </c>
    </row>
    <row r="149" spans="2:3" x14ac:dyDescent="0.3">
      <c r="B149" s="32"/>
      <c r="C149" s="13" t="str">
        <f t="shared" si="2"/>
        <v/>
      </c>
    </row>
    <row r="150" spans="2:3" x14ac:dyDescent="0.3">
      <c r="B150" s="32"/>
      <c r="C150" s="13" t="str">
        <f t="shared" si="2"/>
        <v/>
      </c>
    </row>
    <row r="151" spans="2:3" x14ac:dyDescent="0.3">
      <c r="B151" s="32"/>
      <c r="C151" s="13" t="str">
        <f t="shared" si="2"/>
        <v/>
      </c>
    </row>
    <row r="152" spans="2:3" x14ac:dyDescent="0.3">
      <c r="B152" s="32"/>
      <c r="C152" s="13" t="str">
        <f t="shared" si="2"/>
        <v/>
      </c>
    </row>
    <row r="153" spans="2:3" x14ac:dyDescent="0.3">
      <c r="B153" s="32"/>
      <c r="C153" s="13" t="str">
        <f t="shared" si="2"/>
        <v/>
      </c>
    </row>
    <row r="154" spans="2:3" x14ac:dyDescent="0.3">
      <c r="B154" s="32"/>
      <c r="C154" s="13" t="str">
        <f t="shared" si="2"/>
        <v/>
      </c>
    </row>
    <row r="155" spans="2:3" x14ac:dyDescent="0.3">
      <c r="B155" s="32"/>
      <c r="C155" s="13" t="str">
        <f t="shared" si="2"/>
        <v/>
      </c>
    </row>
    <row r="156" spans="2:3" x14ac:dyDescent="0.3">
      <c r="B156" s="32"/>
      <c r="C156" s="13" t="str">
        <f t="shared" si="2"/>
        <v/>
      </c>
    </row>
    <row r="157" spans="2:3" x14ac:dyDescent="0.3">
      <c r="B157" s="32"/>
      <c r="C157" s="13" t="str">
        <f t="shared" si="2"/>
        <v/>
      </c>
    </row>
    <row r="158" spans="2:3" x14ac:dyDescent="0.3">
      <c r="B158" s="32"/>
      <c r="C158" s="13" t="str">
        <f t="shared" si="2"/>
        <v/>
      </c>
    </row>
    <row r="159" spans="2:3" x14ac:dyDescent="0.3">
      <c r="B159" s="32"/>
      <c r="C159" s="13" t="str">
        <f t="shared" si="2"/>
        <v/>
      </c>
    </row>
    <row r="160" spans="2:3" x14ac:dyDescent="0.3">
      <c r="B160" s="32"/>
      <c r="C160" s="13" t="str">
        <f t="shared" si="2"/>
        <v/>
      </c>
    </row>
    <row r="161" spans="2:3" x14ac:dyDescent="0.3">
      <c r="B161" s="32"/>
      <c r="C161" s="13" t="str">
        <f t="shared" si="2"/>
        <v/>
      </c>
    </row>
    <row r="162" spans="2:3" x14ac:dyDescent="0.3">
      <c r="B162" s="32"/>
      <c r="C162" s="13" t="str">
        <f t="shared" si="2"/>
        <v/>
      </c>
    </row>
    <row r="163" spans="2:3" x14ac:dyDescent="0.3">
      <c r="B163" s="32"/>
      <c r="C163" s="13" t="str">
        <f t="shared" si="2"/>
        <v/>
      </c>
    </row>
    <row r="164" spans="2:3" x14ac:dyDescent="0.3">
      <c r="B164" s="32"/>
      <c r="C164" s="13" t="str">
        <f t="shared" si="2"/>
        <v/>
      </c>
    </row>
    <row r="165" spans="2:3" x14ac:dyDescent="0.3">
      <c r="B165" s="32"/>
      <c r="C165" s="13" t="str">
        <f t="shared" si="2"/>
        <v/>
      </c>
    </row>
    <row r="166" spans="2:3" x14ac:dyDescent="0.3">
      <c r="B166" s="32"/>
      <c r="C166" s="13" t="str">
        <f t="shared" si="2"/>
        <v/>
      </c>
    </row>
    <row r="167" spans="2:3" x14ac:dyDescent="0.3">
      <c r="B167" s="32"/>
      <c r="C167" s="13" t="str">
        <f t="shared" si="2"/>
        <v/>
      </c>
    </row>
    <row r="168" spans="2:3" x14ac:dyDescent="0.3">
      <c r="B168" s="32"/>
      <c r="C168" s="13" t="str">
        <f t="shared" si="2"/>
        <v/>
      </c>
    </row>
    <row r="169" spans="2:3" x14ac:dyDescent="0.3">
      <c r="B169" s="32"/>
      <c r="C169" s="13" t="str">
        <f t="shared" si="2"/>
        <v/>
      </c>
    </row>
    <row r="170" spans="2:3" x14ac:dyDescent="0.3">
      <c r="B170" s="32"/>
      <c r="C170" s="13" t="str">
        <f t="shared" si="2"/>
        <v/>
      </c>
    </row>
    <row r="171" spans="2:3" x14ac:dyDescent="0.3">
      <c r="B171" s="32"/>
      <c r="C171" s="13" t="str">
        <f t="shared" si="2"/>
        <v/>
      </c>
    </row>
    <row r="172" spans="2:3" x14ac:dyDescent="0.3">
      <c r="B172" s="32"/>
      <c r="C172" s="13" t="str">
        <f t="shared" si="2"/>
        <v/>
      </c>
    </row>
    <row r="173" spans="2:3" x14ac:dyDescent="0.3">
      <c r="B173" s="32"/>
      <c r="C173" s="13" t="str">
        <f t="shared" si="2"/>
        <v/>
      </c>
    </row>
    <row r="174" spans="2:3" x14ac:dyDescent="0.3">
      <c r="B174" s="32"/>
      <c r="C174" s="13" t="str">
        <f t="shared" si="2"/>
        <v/>
      </c>
    </row>
    <row r="175" spans="2:3" x14ac:dyDescent="0.3">
      <c r="B175" s="32"/>
      <c r="C175" s="13" t="str">
        <f t="shared" si="2"/>
        <v/>
      </c>
    </row>
    <row r="176" spans="2:3" x14ac:dyDescent="0.3">
      <c r="B176" s="32"/>
      <c r="C176" s="13" t="str">
        <f t="shared" si="2"/>
        <v/>
      </c>
    </row>
    <row r="177" spans="2:3" x14ac:dyDescent="0.3">
      <c r="B177" s="32"/>
      <c r="C177" s="13" t="str">
        <f t="shared" si="2"/>
        <v/>
      </c>
    </row>
    <row r="178" spans="2:3" x14ac:dyDescent="0.3">
      <c r="B178" s="32"/>
      <c r="C178" s="13" t="str">
        <f t="shared" si="2"/>
        <v/>
      </c>
    </row>
    <row r="179" spans="2:3" x14ac:dyDescent="0.3">
      <c r="B179" s="32"/>
      <c r="C179" s="13" t="str">
        <f t="shared" si="2"/>
        <v/>
      </c>
    </row>
    <row r="180" spans="2:3" x14ac:dyDescent="0.3">
      <c r="B180" s="32"/>
      <c r="C180" s="13" t="str">
        <f t="shared" si="2"/>
        <v/>
      </c>
    </row>
    <row r="181" spans="2:3" x14ac:dyDescent="0.3">
      <c r="B181" s="32"/>
      <c r="C181" s="13" t="str">
        <f t="shared" si="2"/>
        <v/>
      </c>
    </row>
    <row r="182" spans="2:3" x14ac:dyDescent="0.3">
      <c r="B182" s="32"/>
      <c r="C182" s="13" t="str">
        <f t="shared" si="2"/>
        <v/>
      </c>
    </row>
    <row r="183" spans="2:3" x14ac:dyDescent="0.3">
      <c r="B183" s="32"/>
      <c r="C183" s="13" t="str">
        <f t="shared" si="2"/>
        <v/>
      </c>
    </row>
    <row r="184" spans="2:3" x14ac:dyDescent="0.3">
      <c r="B184" s="32"/>
      <c r="C184" s="13" t="str">
        <f t="shared" si="2"/>
        <v/>
      </c>
    </row>
    <row r="185" spans="2:3" x14ac:dyDescent="0.3">
      <c r="B185" s="32"/>
      <c r="C185" s="13" t="str">
        <f t="shared" si="2"/>
        <v/>
      </c>
    </row>
    <row r="186" spans="2:3" x14ac:dyDescent="0.3">
      <c r="B186" s="32"/>
      <c r="C186" s="13" t="str">
        <f t="shared" si="2"/>
        <v/>
      </c>
    </row>
    <row r="187" spans="2:3" x14ac:dyDescent="0.3">
      <c r="B187" s="32"/>
      <c r="C187" s="13" t="str">
        <f t="shared" si="2"/>
        <v/>
      </c>
    </row>
    <row r="188" spans="2:3" x14ac:dyDescent="0.3">
      <c r="B188" s="32"/>
      <c r="C188" s="13" t="str">
        <f t="shared" si="2"/>
        <v/>
      </c>
    </row>
    <row r="189" spans="2:3" x14ac:dyDescent="0.3">
      <c r="B189" s="32"/>
      <c r="C189" s="13" t="str">
        <f t="shared" si="2"/>
        <v/>
      </c>
    </row>
    <row r="190" spans="2:3" x14ac:dyDescent="0.3">
      <c r="B190" s="32"/>
      <c r="C190" s="13" t="str">
        <f t="shared" si="2"/>
        <v/>
      </c>
    </row>
    <row r="191" spans="2:3" x14ac:dyDescent="0.3">
      <c r="B191" s="32"/>
      <c r="C191" s="13" t="str">
        <f t="shared" si="2"/>
        <v/>
      </c>
    </row>
    <row r="192" spans="2:3" x14ac:dyDescent="0.3">
      <c r="B192" s="32"/>
      <c r="C192" s="13" t="str">
        <f t="shared" si="2"/>
        <v/>
      </c>
    </row>
    <row r="193" spans="2:3" x14ac:dyDescent="0.3">
      <c r="B193" s="32"/>
      <c r="C193" s="13" t="str">
        <f t="shared" si="2"/>
        <v/>
      </c>
    </row>
    <row r="194" spans="2:3" x14ac:dyDescent="0.3">
      <c r="B194" s="32"/>
      <c r="C194" s="13" t="str">
        <f t="shared" si="2"/>
        <v/>
      </c>
    </row>
    <row r="195" spans="2:3" x14ac:dyDescent="0.3">
      <c r="B195" s="32"/>
      <c r="C195" s="13" t="str">
        <f t="shared" si="2"/>
        <v/>
      </c>
    </row>
    <row r="196" spans="2:3" x14ac:dyDescent="0.3">
      <c r="B196" s="32"/>
      <c r="C196" s="13" t="str">
        <f t="shared" si="2"/>
        <v/>
      </c>
    </row>
    <row r="197" spans="2:3" x14ac:dyDescent="0.3">
      <c r="B197" s="32"/>
      <c r="C197" s="13" t="str">
        <f t="shared" ref="C197:C260" si="3">IF(B197="","",IF(ISNUMBER(B197),TEXT(B197,"0"),SUBSTITUTE(SUBSTITUTE(TRIM(B197),"-","")," ","")))</f>
        <v/>
      </c>
    </row>
    <row r="198" spans="2:3" x14ac:dyDescent="0.3">
      <c r="B198" s="32"/>
      <c r="C198" s="13" t="str">
        <f t="shared" si="3"/>
        <v/>
      </c>
    </row>
    <row r="199" spans="2:3" x14ac:dyDescent="0.3">
      <c r="B199" s="32"/>
      <c r="C199" s="13" t="str">
        <f t="shared" si="3"/>
        <v/>
      </c>
    </row>
    <row r="200" spans="2:3" x14ac:dyDescent="0.3">
      <c r="B200" s="32"/>
      <c r="C200" s="13" t="str">
        <f t="shared" si="3"/>
        <v/>
      </c>
    </row>
    <row r="201" spans="2:3" x14ac:dyDescent="0.3">
      <c r="B201" s="32"/>
      <c r="C201" s="13" t="str">
        <f t="shared" si="3"/>
        <v/>
      </c>
    </row>
    <row r="202" spans="2:3" x14ac:dyDescent="0.3">
      <c r="B202" s="32"/>
      <c r="C202" s="13" t="str">
        <f t="shared" si="3"/>
        <v/>
      </c>
    </row>
    <row r="203" spans="2:3" x14ac:dyDescent="0.3">
      <c r="B203" s="32"/>
      <c r="C203" s="13" t="str">
        <f t="shared" si="3"/>
        <v/>
      </c>
    </row>
    <row r="204" spans="2:3" x14ac:dyDescent="0.3">
      <c r="B204" s="32"/>
      <c r="C204" s="13" t="str">
        <f t="shared" si="3"/>
        <v/>
      </c>
    </row>
    <row r="205" spans="2:3" x14ac:dyDescent="0.3">
      <c r="B205" s="32"/>
      <c r="C205" s="13" t="str">
        <f t="shared" si="3"/>
        <v/>
      </c>
    </row>
    <row r="206" spans="2:3" x14ac:dyDescent="0.3">
      <c r="B206" s="32"/>
      <c r="C206" s="13" t="str">
        <f t="shared" si="3"/>
        <v/>
      </c>
    </row>
    <row r="207" spans="2:3" x14ac:dyDescent="0.3">
      <c r="B207" s="32"/>
      <c r="C207" s="13" t="str">
        <f t="shared" si="3"/>
        <v/>
      </c>
    </row>
    <row r="208" spans="2:3" x14ac:dyDescent="0.3">
      <c r="B208" s="32"/>
      <c r="C208" s="13" t="str">
        <f t="shared" si="3"/>
        <v/>
      </c>
    </row>
    <row r="209" spans="2:3" x14ac:dyDescent="0.3">
      <c r="B209" s="32"/>
      <c r="C209" s="13" t="str">
        <f t="shared" si="3"/>
        <v/>
      </c>
    </row>
    <row r="210" spans="2:3" x14ac:dyDescent="0.3">
      <c r="B210" s="32"/>
      <c r="C210" s="13" t="str">
        <f t="shared" si="3"/>
        <v/>
      </c>
    </row>
    <row r="211" spans="2:3" x14ac:dyDescent="0.3">
      <c r="B211" s="32"/>
      <c r="C211" s="13" t="str">
        <f t="shared" si="3"/>
        <v/>
      </c>
    </row>
    <row r="212" spans="2:3" x14ac:dyDescent="0.3">
      <c r="B212" s="32"/>
      <c r="C212" s="13" t="str">
        <f t="shared" si="3"/>
        <v/>
      </c>
    </row>
    <row r="213" spans="2:3" x14ac:dyDescent="0.3">
      <c r="B213" s="32"/>
      <c r="C213" s="13" t="str">
        <f t="shared" si="3"/>
        <v/>
      </c>
    </row>
    <row r="214" spans="2:3" x14ac:dyDescent="0.3">
      <c r="B214" s="32"/>
      <c r="C214" s="13" t="str">
        <f t="shared" si="3"/>
        <v/>
      </c>
    </row>
    <row r="215" spans="2:3" x14ac:dyDescent="0.3">
      <c r="B215" s="32"/>
      <c r="C215" s="13" t="str">
        <f t="shared" si="3"/>
        <v/>
      </c>
    </row>
    <row r="216" spans="2:3" x14ac:dyDescent="0.3">
      <c r="B216" s="32"/>
      <c r="C216" s="13" t="str">
        <f t="shared" si="3"/>
        <v/>
      </c>
    </row>
    <row r="217" spans="2:3" x14ac:dyDescent="0.3">
      <c r="B217" s="32"/>
      <c r="C217" s="13" t="str">
        <f t="shared" si="3"/>
        <v/>
      </c>
    </row>
    <row r="218" spans="2:3" x14ac:dyDescent="0.3">
      <c r="B218" s="32"/>
      <c r="C218" s="13" t="str">
        <f t="shared" si="3"/>
        <v/>
      </c>
    </row>
    <row r="219" spans="2:3" x14ac:dyDescent="0.3">
      <c r="B219" s="32"/>
      <c r="C219" s="13" t="str">
        <f t="shared" si="3"/>
        <v/>
      </c>
    </row>
    <row r="220" spans="2:3" x14ac:dyDescent="0.3">
      <c r="B220" s="32"/>
      <c r="C220" s="13" t="str">
        <f t="shared" si="3"/>
        <v/>
      </c>
    </row>
    <row r="221" spans="2:3" x14ac:dyDescent="0.3">
      <c r="B221" s="32"/>
      <c r="C221" s="13" t="str">
        <f t="shared" si="3"/>
        <v/>
      </c>
    </row>
    <row r="222" spans="2:3" x14ac:dyDescent="0.3">
      <c r="B222" s="32"/>
      <c r="C222" s="13" t="str">
        <f t="shared" si="3"/>
        <v/>
      </c>
    </row>
    <row r="223" spans="2:3" x14ac:dyDescent="0.3">
      <c r="B223" s="32"/>
      <c r="C223" s="13" t="str">
        <f t="shared" si="3"/>
        <v/>
      </c>
    </row>
    <row r="224" spans="2:3" x14ac:dyDescent="0.3">
      <c r="B224" s="32"/>
      <c r="C224" s="13" t="str">
        <f t="shared" si="3"/>
        <v/>
      </c>
    </row>
    <row r="225" spans="2:3" x14ac:dyDescent="0.3">
      <c r="B225" s="32"/>
      <c r="C225" s="13" t="str">
        <f t="shared" si="3"/>
        <v/>
      </c>
    </row>
    <row r="226" spans="2:3" x14ac:dyDescent="0.3">
      <c r="B226" s="32"/>
      <c r="C226" s="13" t="str">
        <f t="shared" si="3"/>
        <v/>
      </c>
    </row>
    <row r="227" spans="2:3" x14ac:dyDescent="0.3">
      <c r="B227" s="32"/>
      <c r="C227" s="13" t="str">
        <f t="shared" si="3"/>
        <v/>
      </c>
    </row>
    <row r="228" spans="2:3" x14ac:dyDescent="0.3">
      <c r="B228" s="32"/>
      <c r="C228" s="13" t="str">
        <f t="shared" si="3"/>
        <v/>
      </c>
    </row>
    <row r="229" spans="2:3" x14ac:dyDescent="0.3">
      <c r="B229" s="32"/>
      <c r="C229" s="13" t="str">
        <f t="shared" si="3"/>
        <v/>
      </c>
    </row>
    <row r="230" spans="2:3" x14ac:dyDescent="0.3">
      <c r="B230" s="32"/>
      <c r="C230" s="13" t="str">
        <f t="shared" si="3"/>
        <v/>
      </c>
    </row>
    <row r="231" spans="2:3" x14ac:dyDescent="0.3">
      <c r="B231" s="32"/>
      <c r="C231" s="13" t="str">
        <f t="shared" si="3"/>
        <v/>
      </c>
    </row>
    <row r="232" spans="2:3" x14ac:dyDescent="0.3">
      <c r="B232" s="32"/>
      <c r="C232" s="13" t="str">
        <f t="shared" si="3"/>
        <v/>
      </c>
    </row>
    <row r="233" spans="2:3" x14ac:dyDescent="0.3">
      <c r="B233" s="32"/>
      <c r="C233" s="13" t="str">
        <f t="shared" si="3"/>
        <v/>
      </c>
    </row>
    <row r="234" spans="2:3" x14ac:dyDescent="0.3">
      <c r="B234" s="32"/>
      <c r="C234" s="13" t="str">
        <f t="shared" si="3"/>
        <v/>
      </c>
    </row>
    <row r="235" spans="2:3" x14ac:dyDescent="0.3">
      <c r="B235" s="32"/>
      <c r="C235" s="13" t="str">
        <f t="shared" si="3"/>
        <v/>
      </c>
    </row>
    <row r="236" spans="2:3" x14ac:dyDescent="0.3">
      <c r="B236" s="32"/>
      <c r="C236" s="13" t="str">
        <f t="shared" si="3"/>
        <v/>
      </c>
    </row>
    <row r="237" spans="2:3" x14ac:dyDescent="0.3">
      <c r="B237" s="32"/>
      <c r="C237" s="13" t="str">
        <f t="shared" si="3"/>
        <v/>
      </c>
    </row>
    <row r="238" spans="2:3" x14ac:dyDescent="0.3">
      <c r="B238" s="32"/>
      <c r="C238" s="13" t="str">
        <f t="shared" si="3"/>
        <v/>
      </c>
    </row>
    <row r="239" spans="2:3" x14ac:dyDescent="0.3">
      <c r="B239" s="32"/>
      <c r="C239" s="13" t="str">
        <f t="shared" si="3"/>
        <v/>
      </c>
    </row>
    <row r="240" spans="2:3" x14ac:dyDescent="0.3">
      <c r="B240" s="32"/>
      <c r="C240" s="13" t="str">
        <f t="shared" si="3"/>
        <v/>
      </c>
    </row>
    <row r="241" spans="2:3" x14ac:dyDescent="0.3">
      <c r="B241" s="32"/>
      <c r="C241" s="13" t="str">
        <f t="shared" si="3"/>
        <v/>
      </c>
    </row>
    <row r="242" spans="2:3" x14ac:dyDescent="0.3">
      <c r="B242" s="32"/>
      <c r="C242" s="13" t="str">
        <f t="shared" si="3"/>
        <v/>
      </c>
    </row>
    <row r="243" spans="2:3" x14ac:dyDescent="0.3">
      <c r="B243" s="32"/>
      <c r="C243" s="13" t="str">
        <f t="shared" si="3"/>
        <v/>
      </c>
    </row>
    <row r="244" spans="2:3" x14ac:dyDescent="0.3">
      <c r="B244" s="32"/>
      <c r="C244" s="13" t="str">
        <f t="shared" si="3"/>
        <v/>
      </c>
    </row>
    <row r="245" spans="2:3" x14ac:dyDescent="0.3">
      <c r="B245" s="32"/>
      <c r="C245" s="13" t="str">
        <f t="shared" si="3"/>
        <v/>
      </c>
    </row>
    <row r="246" spans="2:3" x14ac:dyDescent="0.3">
      <c r="B246" s="32"/>
      <c r="C246" s="13" t="str">
        <f t="shared" si="3"/>
        <v/>
      </c>
    </row>
    <row r="247" spans="2:3" x14ac:dyDescent="0.3">
      <c r="B247" s="32"/>
      <c r="C247" s="13" t="str">
        <f t="shared" si="3"/>
        <v/>
      </c>
    </row>
    <row r="248" spans="2:3" x14ac:dyDescent="0.3">
      <c r="B248" s="32"/>
      <c r="C248" s="13" t="str">
        <f t="shared" si="3"/>
        <v/>
      </c>
    </row>
    <row r="249" spans="2:3" x14ac:dyDescent="0.3">
      <c r="B249" s="32"/>
      <c r="C249" s="13" t="str">
        <f t="shared" si="3"/>
        <v/>
      </c>
    </row>
    <row r="250" spans="2:3" x14ac:dyDescent="0.3">
      <c r="B250" s="32"/>
      <c r="C250" s="13" t="str">
        <f t="shared" si="3"/>
        <v/>
      </c>
    </row>
    <row r="251" spans="2:3" x14ac:dyDescent="0.3">
      <c r="B251" s="32"/>
      <c r="C251" s="13" t="str">
        <f t="shared" si="3"/>
        <v/>
      </c>
    </row>
    <row r="252" spans="2:3" x14ac:dyDescent="0.3">
      <c r="B252" s="32"/>
      <c r="C252" s="13" t="str">
        <f t="shared" si="3"/>
        <v/>
      </c>
    </row>
    <row r="253" spans="2:3" x14ac:dyDescent="0.3">
      <c r="B253" s="32"/>
      <c r="C253" s="13" t="str">
        <f t="shared" si="3"/>
        <v/>
      </c>
    </row>
    <row r="254" spans="2:3" x14ac:dyDescent="0.3">
      <c r="B254" s="32"/>
      <c r="C254" s="13" t="str">
        <f t="shared" si="3"/>
        <v/>
      </c>
    </row>
    <row r="255" spans="2:3" x14ac:dyDescent="0.3">
      <c r="B255" s="32"/>
      <c r="C255" s="13" t="str">
        <f t="shared" si="3"/>
        <v/>
      </c>
    </row>
    <row r="256" spans="2:3" x14ac:dyDescent="0.3">
      <c r="B256" s="32"/>
      <c r="C256" s="13" t="str">
        <f t="shared" si="3"/>
        <v/>
      </c>
    </row>
    <row r="257" spans="2:3" x14ac:dyDescent="0.3">
      <c r="B257" s="32"/>
      <c r="C257" s="13" t="str">
        <f t="shared" si="3"/>
        <v/>
      </c>
    </row>
    <row r="258" spans="2:3" x14ac:dyDescent="0.3">
      <c r="B258" s="32"/>
      <c r="C258" s="13" t="str">
        <f t="shared" si="3"/>
        <v/>
      </c>
    </row>
    <row r="259" spans="2:3" x14ac:dyDescent="0.3">
      <c r="B259" s="32"/>
      <c r="C259" s="13" t="str">
        <f t="shared" si="3"/>
        <v/>
      </c>
    </row>
    <row r="260" spans="2:3" x14ac:dyDescent="0.3">
      <c r="B260" s="32"/>
      <c r="C260" s="13" t="str">
        <f t="shared" si="3"/>
        <v/>
      </c>
    </row>
    <row r="261" spans="2:3" x14ac:dyDescent="0.3">
      <c r="B261" s="32"/>
      <c r="C261" s="13" t="str">
        <f t="shared" ref="C261:C324" si="4">IF(B261="","",IF(ISNUMBER(B261),TEXT(B261,"0"),SUBSTITUTE(SUBSTITUTE(TRIM(B261),"-","")," ","")))</f>
        <v/>
      </c>
    </row>
    <row r="262" spans="2:3" x14ac:dyDescent="0.3">
      <c r="B262" s="32"/>
      <c r="C262" s="13" t="str">
        <f t="shared" si="4"/>
        <v/>
      </c>
    </row>
    <row r="263" spans="2:3" x14ac:dyDescent="0.3">
      <c r="B263" s="32"/>
      <c r="C263" s="13" t="str">
        <f t="shared" si="4"/>
        <v/>
      </c>
    </row>
    <row r="264" spans="2:3" x14ac:dyDescent="0.3">
      <c r="B264" s="32"/>
      <c r="C264" s="13" t="str">
        <f t="shared" si="4"/>
        <v/>
      </c>
    </row>
    <row r="265" spans="2:3" x14ac:dyDescent="0.3">
      <c r="B265" s="32"/>
      <c r="C265" s="13" t="str">
        <f t="shared" si="4"/>
        <v/>
      </c>
    </row>
    <row r="266" spans="2:3" x14ac:dyDescent="0.3">
      <c r="B266" s="32"/>
      <c r="C266" s="13" t="str">
        <f t="shared" si="4"/>
        <v/>
      </c>
    </row>
    <row r="267" spans="2:3" x14ac:dyDescent="0.3">
      <c r="B267" s="32"/>
      <c r="C267" s="13" t="str">
        <f t="shared" si="4"/>
        <v/>
      </c>
    </row>
    <row r="268" spans="2:3" x14ac:dyDescent="0.3">
      <c r="B268" s="32"/>
      <c r="C268" s="13" t="str">
        <f t="shared" si="4"/>
        <v/>
      </c>
    </row>
    <row r="269" spans="2:3" x14ac:dyDescent="0.3">
      <c r="B269" s="32"/>
      <c r="C269" s="13" t="str">
        <f t="shared" si="4"/>
        <v/>
      </c>
    </row>
    <row r="270" spans="2:3" x14ac:dyDescent="0.3">
      <c r="B270" s="32"/>
      <c r="C270" s="13" t="str">
        <f t="shared" si="4"/>
        <v/>
      </c>
    </row>
    <row r="271" spans="2:3" x14ac:dyDescent="0.3">
      <c r="B271" s="32"/>
      <c r="C271" s="13" t="str">
        <f t="shared" si="4"/>
        <v/>
      </c>
    </row>
    <row r="272" spans="2:3" x14ac:dyDescent="0.3">
      <c r="B272" s="32"/>
      <c r="C272" s="13" t="str">
        <f t="shared" si="4"/>
        <v/>
      </c>
    </row>
    <row r="273" spans="2:3" x14ac:dyDescent="0.3">
      <c r="B273" s="32"/>
      <c r="C273" s="13" t="str">
        <f t="shared" si="4"/>
        <v/>
      </c>
    </row>
    <row r="274" spans="2:3" x14ac:dyDescent="0.3">
      <c r="B274" s="32"/>
      <c r="C274" s="13" t="str">
        <f t="shared" si="4"/>
        <v/>
      </c>
    </row>
    <row r="275" spans="2:3" x14ac:dyDescent="0.3">
      <c r="B275" s="32"/>
      <c r="C275" s="13" t="str">
        <f t="shared" si="4"/>
        <v/>
      </c>
    </row>
    <row r="276" spans="2:3" x14ac:dyDescent="0.3">
      <c r="B276" s="32"/>
      <c r="C276" s="13" t="str">
        <f t="shared" si="4"/>
        <v/>
      </c>
    </row>
    <row r="277" spans="2:3" x14ac:dyDescent="0.3">
      <c r="B277" s="32"/>
      <c r="C277" s="13" t="str">
        <f t="shared" si="4"/>
        <v/>
      </c>
    </row>
    <row r="278" spans="2:3" x14ac:dyDescent="0.3">
      <c r="B278" s="32"/>
      <c r="C278" s="13" t="str">
        <f t="shared" si="4"/>
        <v/>
      </c>
    </row>
    <row r="279" spans="2:3" x14ac:dyDescent="0.3">
      <c r="B279" s="32"/>
      <c r="C279" s="13" t="str">
        <f t="shared" si="4"/>
        <v/>
      </c>
    </row>
    <row r="280" spans="2:3" x14ac:dyDescent="0.3">
      <c r="B280" s="32"/>
      <c r="C280" s="13" t="str">
        <f t="shared" si="4"/>
        <v/>
      </c>
    </row>
    <row r="281" spans="2:3" x14ac:dyDescent="0.3">
      <c r="B281" s="32"/>
      <c r="C281" s="13" t="str">
        <f t="shared" si="4"/>
        <v/>
      </c>
    </row>
    <row r="282" spans="2:3" x14ac:dyDescent="0.3">
      <c r="B282" s="32"/>
      <c r="C282" s="13" t="str">
        <f t="shared" si="4"/>
        <v/>
      </c>
    </row>
    <row r="283" spans="2:3" x14ac:dyDescent="0.3">
      <c r="B283" s="32"/>
      <c r="C283" s="13" t="str">
        <f t="shared" si="4"/>
        <v/>
      </c>
    </row>
    <row r="284" spans="2:3" x14ac:dyDescent="0.3">
      <c r="B284" s="32"/>
      <c r="C284" s="13" t="str">
        <f t="shared" si="4"/>
        <v/>
      </c>
    </row>
    <row r="285" spans="2:3" x14ac:dyDescent="0.3">
      <c r="B285" s="32"/>
      <c r="C285" s="13" t="str">
        <f t="shared" si="4"/>
        <v/>
      </c>
    </row>
    <row r="286" spans="2:3" x14ac:dyDescent="0.3">
      <c r="B286" s="32"/>
      <c r="C286" s="13" t="str">
        <f t="shared" si="4"/>
        <v/>
      </c>
    </row>
    <row r="287" spans="2:3" x14ac:dyDescent="0.3">
      <c r="B287" s="32"/>
      <c r="C287" s="13" t="str">
        <f t="shared" si="4"/>
        <v/>
      </c>
    </row>
    <row r="288" spans="2:3" x14ac:dyDescent="0.3">
      <c r="B288" s="32"/>
      <c r="C288" s="13" t="str">
        <f t="shared" si="4"/>
        <v/>
      </c>
    </row>
    <row r="289" spans="2:3" x14ac:dyDescent="0.3">
      <c r="B289" s="32"/>
      <c r="C289" s="13" t="str">
        <f t="shared" si="4"/>
        <v/>
      </c>
    </row>
    <row r="290" spans="2:3" x14ac:dyDescent="0.3">
      <c r="B290" s="32"/>
      <c r="C290" s="13" t="str">
        <f t="shared" si="4"/>
        <v/>
      </c>
    </row>
    <row r="291" spans="2:3" x14ac:dyDescent="0.3">
      <c r="B291" s="32"/>
      <c r="C291" s="13" t="str">
        <f t="shared" si="4"/>
        <v/>
      </c>
    </row>
    <row r="292" spans="2:3" x14ac:dyDescent="0.3">
      <c r="B292" s="32"/>
      <c r="C292" s="13" t="str">
        <f t="shared" si="4"/>
        <v/>
      </c>
    </row>
    <row r="293" spans="2:3" x14ac:dyDescent="0.3">
      <c r="B293" s="32"/>
      <c r="C293" s="13" t="str">
        <f t="shared" si="4"/>
        <v/>
      </c>
    </row>
    <row r="294" spans="2:3" x14ac:dyDescent="0.3">
      <c r="B294" s="32"/>
      <c r="C294" s="13" t="str">
        <f t="shared" si="4"/>
        <v/>
      </c>
    </row>
    <row r="295" spans="2:3" x14ac:dyDescent="0.3">
      <c r="B295" s="32"/>
      <c r="C295" s="13" t="str">
        <f t="shared" si="4"/>
        <v/>
      </c>
    </row>
    <row r="296" spans="2:3" x14ac:dyDescent="0.3">
      <c r="B296" s="32"/>
      <c r="C296" s="13" t="str">
        <f t="shared" si="4"/>
        <v/>
      </c>
    </row>
    <row r="297" spans="2:3" x14ac:dyDescent="0.3">
      <c r="B297" s="32"/>
      <c r="C297" s="13" t="str">
        <f t="shared" si="4"/>
        <v/>
      </c>
    </row>
    <row r="298" spans="2:3" x14ac:dyDescent="0.3">
      <c r="B298" s="32"/>
      <c r="C298" s="13" t="str">
        <f t="shared" si="4"/>
        <v/>
      </c>
    </row>
    <row r="299" spans="2:3" x14ac:dyDescent="0.3">
      <c r="B299" s="32"/>
      <c r="C299" s="13" t="str">
        <f t="shared" si="4"/>
        <v/>
      </c>
    </row>
    <row r="300" spans="2:3" x14ac:dyDescent="0.3">
      <c r="B300" s="32"/>
      <c r="C300" s="13" t="str">
        <f t="shared" si="4"/>
        <v/>
      </c>
    </row>
    <row r="301" spans="2:3" x14ac:dyDescent="0.3">
      <c r="B301" s="32"/>
      <c r="C301" s="13" t="str">
        <f t="shared" si="4"/>
        <v/>
      </c>
    </row>
    <row r="302" spans="2:3" x14ac:dyDescent="0.3">
      <c r="B302" s="32"/>
      <c r="C302" s="13" t="str">
        <f t="shared" si="4"/>
        <v/>
      </c>
    </row>
    <row r="303" spans="2:3" x14ac:dyDescent="0.3">
      <c r="B303" s="32"/>
      <c r="C303" s="13" t="str">
        <f t="shared" si="4"/>
        <v/>
      </c>
    </row>
    <row r="304" spans="2:3" x14ac:dyDescent="0.3">
      <c r="B304" s="32"/>
      <c r="C304" s="13" t="str">
        <f t="shared" si="4"/>
        <v/>
      </c>
    </row>
    <row r="305" spans="2:3" x14ac:dyDescent="0.3">
      <c r="B305" s="32"/>
      <c r="C305" s="13" t="str">
        <f t="shared" si="4"/>
        <v/>
      </c>
    </row>
    <row r="306" spans="2:3" x14ac:dyDescent="0.3">
      <c r="B306" s="32"/>
      <c r="C306" s="13" t="str">
        <f t="shared" si="4"/>
        <v/>
      </c>
    </row>
    <row r="307" spans="2:3" x14ac:dyDescent="0.3">
      <c r="B307" s="32"/>
      <c r="C307" s="13" t="str">
        <f t="shared" si="4"/>
        <v/>
      </c>
    </row>
    <row r="308" spans="2:3" x14ac:dyDescent="0.3">
      <c r="B308" s="32"/>
      <c r="C308" s="13" t="str">
        <f t="shared" si="4"/>
        <v/>
      </c>
    </row>
    <row r="309" spans="2:3" x14ac:dyDescent="0.3">
      <c r="B309" s="32"/>
      <c r="C309" s="13" t="str">
        <f t="shared" si="4"/>
        <v/>
      </c>
    </row>
    <row r="310" spans="2:3" x14ac:dyDescent="0.3">
      <c r="B310" s="32"/>
      <c r="C310" s="13" t="str">
        <f t="shared" si="4"/>
        <v/>
      </c>
    </row>
    <row r="311" spans="2:3" x14ac:dyDescent="0.3">
      <c r="B311" s="32"/>
      <c r="C311" s="13" t="str">
        <f t="shared" si="4"/>
        <v/>
      </c>
    </row>
    <row r="312" spans="2:3" x14ac:dyDescent="0.3">
      <c r="B312" s="32"/>
      <c r="C312" s="13" t="str">
        <f t="shared" si="4"/>
        <v/>
      </c>
    </row>
    <row r="313" spans="2:3" x14ac:dyDescent="0.3">
      <c r="B313" s="32"/>
      <c r="C313" s="13" t="str">
        <f t="shared" si="4"/>
        <v/>
      </c>
    </row>
    <row r="314" spans="2:3" x14ac:dyDescent="0.3">
      <c r="B314" s="32"/>
      <c r="C314" s="13" t="str">
        <f t="shared" si="4"/>
        <v/>
      </c>
    </row>
    <row r="315" spans="2:3" x14ac:dyDescent="0.3">
      <c r="B315" s="32"/>
      <c r="C315" s="13" t="str">
        <f t="shared" si="4"/>
        <v/>
      </c>
    </row>
    <row r="316" spans="2:3" x14ac:dyDescent="0.3">
      <c r="B316" s="32"/>
      <c r="C316" s="13" t="str">
        <f t="shared" si="4"/>
        <v/>
      </c>
    </row>
    <row r="317" spans="2:3" x14ac:dyDescent="0.3">
      <c r="B317" s="32"/>
      <c r="C317" s="13" t="str">
        <f t="shared" si="4"/>
        <v/>
      </c>
    </row>
    <row r="318" spans="2:3" x14ac:dyDescent="0.3">
      <c r="B318" s="32"/>
      <c r="C318" s="13" t="str">
        <f t="shared" si="4"/>
        <v/>
      </c>
    </row>
    <row r="319" spans="2:3" x14ac:dyDescent="0.3">
      <c r="B319" s="32"/>
      <c r="C319" s="13" t="str">
        <f t="shared" si="4"/>
        <v/>
      </c>
    </row>
    <row r="320" spans="2:3" x14ac:dyDescent="0.3">
      <c r="B320" s="32"/>
      <c r="C320" s="13" t="str">
        <f t="shared" si="4"/>
        <v/>
      </c>
    </row>
    <row r="321" spans="2:3" x14ac:dyDescent="0.3">
      <c r="B321" s="32"/>
      <c r="C321" s="13" t="str">
        <f t="shared" si="4"/>
        <v/>
      </c>
    </row>
    <row r="322" spans="2:3" x14ac:dyDescent="0.3">
      <c r="B322" s="32"/>
      <c r="C322" s="13" t="str">
        <f t="shared" si="4"/>
        <v/>
      </c>
    </row>
    <row r="323" spans="2:3" x14ac:dyDescent="0.3">
      <c r="B323" s="32"/>
      <c r="C323" s="13" t="str">
        <f t="shared" si="4"/>
        <v/>
      </c>
    </row>
    <row r="324" spans="2:3" x14ac:dyDescent="0.3">
      <c r="B324" s="32"/>
      <c r="C324" s="13" t="str">
        <f t="shared" si="4"/>
        <v/>
      </c>
    </row>
    <row r="325" spans="2:3" x14ac:dyDescent="0.3">
      <c r="B325" s="32"/>
      <c r="C325" s="13" t="str">
        <f t="shared" ref="C325:C388" si="5">IF(B325="","",IF(ISNUMBER(B325),TEXT(B325,"0"),SUBSTITUTE(SUBSTITUTE(TRIM(B325),"-","")," ","")))</f>
        <v/>
      </c>
    </row>
    <row r="326" spans="2:3" x14ac:dyDescent="0.3">
      <c r="B326" s="32"/>
      <c r="C326" s="13" t="str">
        <f t="shared" si="5"/>
        <v/>
      </c>
    </row>
    <row r="327" spans="2:3" x14ac:dyDescent="0.3">
      <c r="B327" s="32"/>
      <c r="C327" s="13" t="str">
        <f t="shared" si="5"/>
        <v/>
      </c>
    </row>
    <row r="328" spans="2:3" x14ac:dyDescent="0.3">
      <c r="B328" s="32"/>
      <c r="C328" s="13" t="str">
        <f t="shared" si="5"/>
        <v/>
      </c>
    </row>
    <row r="329" spans="2:3" x14ac:dyDescent="0.3">
      <c r="B329" s="32"/>
      <c r="C329" s="13" t="str">
        <f t="shared" si="5"/>
        <v/>
      </c>
    </row>
    <row r="330" spans="2:3" x14ac:dyDescent="0.3">
      <c r="B330" s="32"/>
      <c r="C330" s="13" t="str">
        <f t="shared" si="5"/>
        <v/>
      </c>
    </row>
    <row r="331" spans="2:3" x14ac:dyDescent="0.3">
      <c r="B331" s="32"/>
      <c r="C331" s="13" t="str">
        <f t="shared" si="5"/>
        <v/>
      </c>
    </row>
    <row r="332" spans="2:3" x14ac:dyDescent="0.3">
      <c r="B332" s="32"/>
      <c r="C332" s="13" t="str">
        <f t="shared" si="5"/>
        <v/>
      </c>
    </row>
    <row r="333" spans="2:3" x14ac:dyDescent="0.3">
      <c r="B333" s="32"/>
      <c r="C333" s="13" t="str">
        <f t="shared" si="5"/>
        <v/>
      </c>
    </row>
    <row r="334" spans="2:3" x14ac:dyDescent="0.3">
      <c r="B334" s="32"/>
      <c r="C334" s="13" t="str">
        <f t="shared" si="5"/>
        <v/>
      </c>
    </row>
    <row r="335" spans="2:3" x14ac:dyDescent="0.3">
      <c r="B335" s="32"/>
      <c r="C335" s="13" t="str">
        <f t="shared" si="5"/>
        <v/>
      </c>
    </row>
    <row r="336" spans="2:3" x14ac:dyDescent="0.3">
      <c r="B336" s="32"/>
      <c r="C336" s="13" t="str">
        <f t="shared" si="5"/>
        <v/>
      </c>
    </row>
    <row r="337" spans="2:3" x14ac:dyDescent="0.3">
      <c r="B337" s="32"/>
      <c r="C337" s="13" t="str">
        <f t="shared" si="5"/>
        <v/>
      </c>
    </row>
    <row r="338" spans="2:3" x14ac:dyDescent="0.3">
      <c r="B338" s="32"/>
      <c r="C338" s="13" t="str">
        <f t="shared" si="5"/>
        <v/>
      </c>
    </row>
    <row r="339" spans="2:3" x14ac:dyDescent="0.3">
      <c r="B339" s="32"/>
      <c r="C339" s="13" t="str">
        <f t="shared" si="5"/>
        <v/>
      </c>
    </row>
    <row r="340" spans="2:3" x14ac:dyDescent="0.3">
      <c r="B340" s="32"/>
      <c r="C340" s="13" t="str">
        <f t="shared" si="5"/>
        <v/>
      </c>
    </row>
    <row r="341" spans="2:3" x14ac:dyDescent="0.3">
      <c r="B341" s="32"/>
      <c r="C341" s="13" t="str">
        <f t="shared" si="5"/>
        <v/>
      </c>
    </row>
    <row r="342" spans="2:3" x14ac:dyDescent="0.3">
      <c r="B342" s="32"/>
      <c r="C342" s="13" t="str">
        <f t="shared" si="5"/>
        <v/>
      </c>
    </row>
    <row r="343" spans="2:3" x14ac:dyDescent="0.3">
      <c r="B343" s="32"/>
      <c r="C343" s="13" t="str">
        <f t="shared" si="5"/>
        <v/>
      </c>
    </row>
    <row r="344" spans="2:3" x14ac:dyDescent="0.3">
      <c r="B344" s="32"/>
      <c r="C344" s="13" t="str">
        <f t="shared" si="5"/>
        <v/>
      </c>
    </row>
    <row r="345" spans="2:3" x14ac:dyDescent="0.3">
      <c r="B345" s="32"/>
      <c r="C345" s="13" t="str">
        <f t="shared" si="5"/>
        <v/>
      </c>
    </row>
    <row r="346" spans="2:3" x14ac:dyDescent="0.3">
      <c r="B346" s="32"/>
      <c r="C346" s="13" t="str">
        <f t="shared" si="5"/>
        <v/>
      </c>
    </row>
    <row r="347" spans="2:3" x14ac:dyDescent="0.3">
      <c r="B347" s="32"/>
      <c r="C347" s="13" t="str">
        <f t="shared" si="5"/>
        <v/>
      </c>
    </row>
    <row r="348" spans="2:3" x14ac:dyDescent="0.3">
      <c r="B348" s="32"/>
      <c r="C348" s="13" t="str">
        <f t="shared" si="5"/>
        <v/>
      </c>
    </row>
    <row r="349" spans="2:3" x14ac:dyDescent="0.3">
      <c r="B349" s="32"/>
      <c r="C349" s="13" t="str">
        <f t="shared" si="5"/>
        <v/>
      </c>
    </row>
    <row r="350" spans="2:3" x14ac:dyDescent="0.3">
      <c r="B350" s="32"/>
      <c r="C350" s="13" t="str">
        <f t="shared" si="5"/>
        <v/>
      </c>
    </row>
    <row r="351" spans="2:3" x14ac:dyDescent="0.3">
      <c r="B351" s="32"/>
      <c r="C351" s="13" t="str">
        <f t="shared" si="5"/>
        <v/>
      </c>
    </row>
    <row r="352" spans="2:3" x14ac:dyDescent="0.3">
      <c r="B352" s="32"/>
      <c r="C352" s="13" t="str">
        <f t="shared" si="5"/>
        <v/>
      </c>
    </row>
    <row r="353" spans="2:3" x14ac:dyDescent="0.3">
      <c r="B353" s="32"/>
      <c r="C353" s="13" t="str">
        <f t="shared" si="5"/>
        <v/>
      </c>
    </row>
    <row r="354" spans="2:3" x14ac:dyDescent="0.3">
      <c r="B354" s="32"/>
      <c r="C354" s="13" t="str">
        <f t="shared" si="5"/>
        <v/>
      </c>
    </row>
    <row r="355" spans="2:3" x14ac:dyDescent="0.3">
      <c r="B355" s="32"/>
      <c r="C355" s="13" t="str">
        <f t="shared" si="5"/>
        <v/>
      </c>
    </row>
    <row r="356" spans="2:3" x14ac:dyDescent="0.3">
      <c r="B356" s="32"/>
      <c r="C356" s="13" t="str">
        <f t="shared" si="5"/>
        <v/>
      </c>
    </row>
    <row r="357" spans="2:3" x14ac:dyDescent="0.3">
      <c r="B357" s="32"/>
      <c r="C357" s="13" t="str">
        <f t="shared" si="5"/>
        <v/>
      </c>
    </row>
    <row r="358" spans="2:3" x14ac:dyDescent="0.3">
      <c r="B358" s="32"/>
      <c r="C358" s="13" t="str">
        <f t="shared" si="5"/>
        <v/>
      </c>
    </row>
    <row r="359" spans="2:3" x14ac:dyDescent="0.3">
      <c r="B359" s="32"/>
      <c r="C359" s="13" t="str">
        <f t="shared" si="5"/>
        <v/>
      </c>
    </row>
    <row r="360" spans="2:3" x14ac:dyDescent="0.3">
      <c r="B360" s="32"/>
      <c r="C360" s="13" t="str">
        <f t="shared" si="5"/>
        <v/>
      </c>
    </row>
    <row r="361" spans="2:3" x14ac:dyDescent="0.3">
      <c r="B361" s="32"/>
      <c r="C361" s="13" t="str">
        <f t="shared" si="5"/>
        <v/>
      </c>
    </row>
    <row r="362" spans="2:3" x14ac:dyDescent="0.3">
      <c r="B362" s="32"/>
      <c r="C362" s="13" t="str">
        <f t="shared" si="5"/>
        <v/>
      </c>
    </row>
    <row r="363" spans="2:3" x14ac:dyDescent="0.3">
      <c r="B363" s="32"/>
      <c r="C363" s="13" t="str">
        <f t="shared" si="5"/>
        <v/>
      </c>
    </row>
    <row r="364" spans="2:3" x14ac:dyDescent="0.3">
      <c r="B364" s="32"/>
      <c r="C364" s="13" t="str">
        <f t="shared" si="5"/>
        <v/>
      </c>
    </row>
    <row r="365" spans="2:3" x14ac:dyDescent="0.3">
      <c r="B365" s="32"/>
      <c r="C365" s="13" t="str">
        <f t="shared" si="5"/>
        <v/>
      </c>
    </row>
    <row r="366" spans="2:3" x14ac:dyDescent="0.3">
      <c r="B366" s="32"/>
      <c r="C366" s="13" t="str">
        <f t="shared" si="5"/>
        <v/>
      </c>
    </row>
    <row r="367" spans="2:3" x14ac:dyDescent="0.3">
      <c r="B367" s="32"/>
      <c r="C367" s="13" t="str">
        <f t="shared" si="5"/>
        <v/>
      </c>
    </row>
    <row r="368" spans="2:3" x14ac:dyDescent="0.3">
      <c r="B368" s="32"/>
      <c r="C368" s="13" t="str">
        <f t="shared" si="5"/>
        <v/>
      </c>
    </row>
    <row r="369" spans="2:3" x14ac:dyDescent="0.3">
      <c r="B369" s="32"/>
      <c r="C369" s="13" t="str">
        <f t="shared" si="5"/>
        <v/>
      </c>
    </row>
    <row r="370" spans="2:3" x14ac:dyDescent="0.3">
      <c r="B370" s="32"/>
      <c r="C370" s="13" t="str">
        <f t="shared" si="5"/>
        <v/>
      </c>
    </row>
    <row r="371" spans="2:3" x14ac:dyDescent="0.3">
      <c r="B371" s="32"/>
      <c r="C371" s="13" t="str">
        <f t="shared" si="5"/>
        <v/>
      </c>
    </row>
    <row r="372" spans="2:3" x14ac:dyDescent="0.3">
      <c r="B372" s="32"/>
      <c r="C372" s="13" t="str">
        <f t="shared" si="5"/>
        <v/>
      </c>
    </row>
    <row r="373" spans="2:3" x14ac:dyDescent="0.3">
      <c r="B373" s="32"/>
      <c r="C373" s="13" t="str">
        <f t="shared" si="5"/>
        <v/>
      </c>
    </row>
    <row r="374" spans="2:3" x14ac:dyDescent="0.3">
      <c r="B374" s="32"/>
      <c r="C374" s="13" t="str">
        <f t="shared" si="5"/>
        <v/>
      </c>
    </row>
    <row r="375" spans="2:3" x14ac:dyDescent="0.3">
      <c r="B375" s="32"/>
      <c r="C375" s="13" t="str">
        <f t="shared" si="5"/>
        <v/>
      </c>
    </row>
    <row r="376" spans="2:3" x14ac:dyDescent="0.3">
      <c r="B376" s="32"/>
      <c r="C376" s="13" t="str">
        <f t="shared" si="5"/>
        <v/>
      </c>
    </row>
    <row r="377" spans="2:3" x14ac:dyDescent="0.3">
      <c r="B377" s="32"/>
      <c r="C377" s="13" t="str">
        <f t="shared" si="5"/>
        <v/>
      </c>
    </row>
    <row r="378" spans="2:3" x14ac:dyDescent="0.3">
      <c r="B378" s="32"/>
      <c r="C378" s="13" t="str">
        <f t="shared" si="5"/>
        <v/>
      </c>
    </row>
    <row r="379" spans="2:3" x14ac:dyDescent="0.3">
      <c r="B379" s="32"/>
      <c r="C379" s="13" t="str">
        <f t="shared" si="5"/>
        <v/>
      </c>
    </row>
    <row r="380" spans="2:3" x14ac:dyDescent="0.3">
      <c r="B380" s="32"/>
      <c r="C380" s="13" t="str">
        <f t="shared" si="5"/>
        <v/>
      </c>
    </row>
    <row r="381" spans="2:3" x14ac:dyDescent="0.3">
      <c r="B381" s="32"/>
      <c r="C381" s="13" t="str">
        <f t="shared" si="5"/>
        <v/>
      </c>
    </row>
    <row r="382" spans="2:3" x14ac:dyDescent="0.3">
      <c r="B382" s="32"/>
      <c r="C382" s="13" t="str">
        <f t="shared" si="5"/>
        <v/>
      </c>
    </row>
    <row r="383" spans="2:3" x14ac:dyDescent="0.3">
      <c r="B383" s="32"/>
      <c r="C383" s="13" t="str">
        <f t="shared" si="5"/>
        <v/>
      </c>
    </row>
    <row r="384" spans="2:3" x14ac:dyDescent="0.3">
      <c r="B384" s="32"/>
      <c r="C384" s="13" t="str">
        <f t="shared" si="5"/>
        <v/>
      </c>
    </row>
    <row r="385" spans="2:3" x14ac:dyDescent="0.3">
      <c r="B385" s="32"/>
      <c r="C385" s="13" t="str">
        <f t="shared" si="5"/>
        <v/>
      </c>
    </row>
    <row r="386" spans="2:3" x14ac:dyDescent="0.3">
      <c r="B386" s="32"/>
      <c r="C386" s="13" t="str">
        <f t="shared" si="5"/>
        <v/>
      </c>
    </row>
    <row r="387" spans="2:3" x14ac:dyDescent="0.3">
      <c r="B387" s="32"/>
      <c r="C387" s="13" t="str">
        <f t="shared" si="5"/>
        <v/>
      </c>
    </row>
    <row r="388" spans="2:3" x14ac:dyDescent="0.3">
      <c r="B388" s="32"/>
      <c r="C388" s="13" t="str">
        <f t="shared" si="5"/>
        <v/>
      </c>
    </row>
    <row r="389" spans="2:3" x14ac:dyDescent="0.3">
      <c r="B389" s="32"/>
      <c r="C389" s="13" t="str">
        <f t="shared" ref="C389:C452" si="6">IF(B389="","",IF(ISNUMBER(B389),TEXT(B389,"0"),SUBSTITUTE(SUBSTITUTE(TRIM(B389),"-","")," ","")))</f>
        <v/>
      </c>
    </row>
    <row r="390" spans="2:3" x14ac:dyDescent="0.3">
      <c r="B390" s="32"/>
      <c r="C390" s="13" t="str">
        <f t="shared" si="6"/>
        <v/>
      </c>
    </row>
    <row r="391" spans="2:3" x14ac:dyDescent="0.3">
      <c r="B391" s="32"/>
      <c r="C391" s="13" t="str">
        <f t="shared" si="6"/>
        <v/>
      </c>
    </row>
    <row r="392" spans="2:3" x14ac:dyDescent="0.3">
      <c r="B392" s="32"/>
      <c r="C392" s="13" t="str">
        <f t="shared" si="6"/>
        <v/>
      </c>
    </row>
    <row r="393" spans="2:3" x14ac:dyDescent="0.3">
      <c r="B393" s="32"/>
      <c r="C393" s="13" t="str">
        <f t="shared" si="6"/>
        <v/>
      </c>
    </row>
    <row r="394" spans="2:3" x14ac:dyDescent="0.3">
      <c r="B394" s="32"/>
      <c r="C394" s="13" t="str">
        <f t="shared" si="6"/>
        <v/>
      </c>
    </row>
    <row r="395" spans="2:3" x14ac:dyDescent="0.3">
      <c r="B395" s="32"/>
      <c r="C395" s="13" t="str">
        <f t="shared" si="6"/>
        <v/>
      </c>
    </row>
    <row r="396" spans="2:3" x14ac:dyDescent="0.3">
      <c r="B396" s="32"/>
      <c r="C396" s="13" t="str">
        <f t="shared" si="6"/>
        <v/>
      </c>
    </row>
    <row r="397" spans="2:3" x14ac:dyDescent="0.3">
      <c r="B397" s="32"/>
      <c r="C397" s="13" t="str">
        <f t="shared" si="6"/>
        <v/>
      </c>
    </row>
    <row r="398" spans="2:3" x14ac:dyDescent="0.3">
      <c r="B398" s="32"/>
      <c r="C398" s="13" t="str">
        <f t="shared" si="6"/>
        <v/>
      </c>
    </row>
    <row r="399" spans="2:3" x14ac:dyDescent="0.3">
      <c r="B399" s="32"/>
      <c r="C399" s="13" t="str">
        <f t="shared" si="6"/>
        <v/>
      </c>
    </row>
    <row r="400" spans="2:3" x14ac:dyDescent="0.3">
      <c r="B400" s="32"/>
      <c r="C400" s="13" t="str">
        <f t="shared" si="6"/>
        <v/>
      </c>
    </row>
    <row r="401" spans="2:3" x14ac:dyDescent="0.3">
      <c r="B401" s="32"/>
      <c r="C401" s="13" t="str">
        <f t="shared" si="6"/>
        <v/>
      </c>
    </row>
    <row r="402" spans="2:3" x14ac:dyDescent="0.3">
      <c r="B402" s="32"/>
      <c r="C402" s="13" t="str">
        <f t="shared" si="6"/>
        <v/>
      </c>
    </row>
    <row r="403" spans="2:3" x14ac:dyDescent="0.3">
      <c r="B403" s="32"/>
      <c r="C403" s="13" t="str">
        <f t="shared" si="6"/>
        <v/>
      </c>
    </row>
    <row r="404" spans="2:3" x14ac:dyDescent="0.3">
      <c r="B404" s="32"/>
      <c r="C404" s="13" t="str">
        <f t="shared" si="6"/>
        <v/>
      </c>
    </row>
    <row r="405" spans="2:3" x14ac:dyDescent="0.3">
      <c r="B405" s="32"/>
      <c r="C405" s="13" t="str">
        <f t="shared" si="6"/>
        <v/>
      </c>
    </row>
    <row r="406" spans="2:3" x14ac:dyDescent="0.3">
      <c r="B406" s="32"/>
      <c r="C406" s="13" t="str">
        <f t="shared" si="6"/>
        <v/>
      </c>
    </row>
    <row r="407" spans="2:3" x14ac:dyDescent="0.3">
      <c r="B407" s="32"/>
      <c r="C407" s="13" t="str">
        <f t="shared" si="6"/>
        <v/>
      </c>
    </row>
    <row r="408" spans="2:3" x14ac:dyDescent="0.3">
      <c r="B408" s="32"/>
      <c r="C408" s="13" t="str">
        <f t="shared" si="6"/>
        <v/>
      </c>
    </row>
    <row r="409" spans="2:3" x14ac:dyDescent="0.3">
      <c r="B409" s="32"/>
      <c r="C409" s="13" t="str">
        <f t="shared" si="6"/>
        <v/>
      </c>
    </row>
    <row r="410" spans="2:3" x14ac:dyDescent="0.3">
      <c r="B410" s="32"/>
      <c r="C410" s="13" t="str">
        <f t="shared" si="6"/>
        <v/>
      </c>
    </row>
    <row r="411" spans="2:3" x14ac:dyDescent="0.3">
      <c r="B411" s="32"/>
      <c r="C411" s="13" t="str">
        <f t="shared" si="6"/>
        <v/>
      </c>
    </row>
    <row r="412" spans="2:3" x14ac:dyDescent="0.3">
      <c r="B412" s="32"/>
      <c r="C412" s="13" t="str">
        <f t="shared" si="6"/>
        <v/>
      </c>
    </row>
    <row r="413" spans="2:3" x14ac:dyDescent="0.3">
      <c r="B413" s="32"/>
      <c r="C413" s="13" t="str">
        <f t="shared" si="6"/>
        <v/>
      </c>
    </row>
    <row r="414" spans="2:3" x14ac:dyDescent="0.3">
      <c r="B414" s="32"/>
      <c r="C414" s="13" t="str">
        <f t="shared" si="6"/>
        <v/>
      </c>
    </row>
    <row r="415" spans="2:3" x14ac:dyDescent="0.3">
      <c r="B415" s="32"/>
      <c r="C415" s="13" t="str">
        <f t="shared" si="6"/>
        <v/>
      </c>
    </row>
    <row r="416" spans="2:3" x14ac:dyDescent="0.3">
      <c r="B416" s="32"/>
      <c r="C416" s="13" t="str">
        <f t="shared" si="6"/>
        <v/>
      </c>
    </row>
    <row r="417" spans="2:3" x14ac:dyDescent="0.3">
      <c r="B417" s="32"/>
      <c r="C417" s="13" t="str">
        <f t="shared" si="6"/>
        <v/>
      </c>
    </row>
    <row r="418" spans="2:3" x14ac:dyDescent="0.3">
      <c r="B418" s="32"/>
      <c r="C418" s="13" t="str">
        <f t="shared" si="6"/>
        <v/>
      </c>
    </row>
    <row r="419" spans="2:3" x14ac:dyDescent="0.3">
      <c r="B419" s="32"/>
      <c r="C419" s="13" t="str">
        <f t="shared" si="6"/>
        <v/>
      </c>
    </row>
    <row r="420" spans="2:3" x14ac:dyDescent="0.3">
      <c r="B420" s="32"/>
      <c r="C420" s="13" t="str">
        <f t="shared" si="6"/>
        <v/>
      </c>
    </row>
    <row r="421" spans="2:3" x14ac:dyDescent="0.3">
      <c r="B421" s="32"/>
      <c r="C421" s="13" t="str">
        <f t="shared" si="6"/>
        <v/>
      </c>
    </row>
    <row r="422" spans="2:3" x14ac:dyDescent="0.3">
      <c r="B422" s="32"/>
      <c r="C422" s="13" t="str">
        <f t="shared" si="6"/>
        <v/>
      </c>
    </row>
    <row r="423" spans="2:3" x14ac:dyDescent="0.3">
      <c r="B423" s="32"/>
      <c r="C423" s="13" t="str">
        <f t="shared" si="6"/>
        <v/>
      </c>
    </row>
    <row r="424" spans="2:3" x14ac:dyDescent="0.3">
      <c r="B424" s="32"/>
      <c r="C424" s="13" t="str">
        <f t="shared" si="6"/>
        <v/>
      </c>
    </row>
    <row r="425" spans="2:3" x14ac:dyDescent="0.3">
      <c r="B425" s="32"/>
      <c r="C425" s="13" t="str">
        <f t="shared" si="6"/>
        <v/>
      </c>
    </row>
    <row r="426" spans="2:3" x14ac:dyDescent="0.3">
      <c r="B426" s="32"/>
      <c r="C426" s="13" t="str">
        <f t="shared" si="6"/>
        <v/>
      </c>
    </row>
    <row r="427" spans="2:3" x14ac:dyDescent="0.3">
      <c r="B427" s="32"/>
      <c r="C427" s="13" t="str">
        <f t="shared" si="6"/>
        <v/>
      </c>
    </row>
    <row r="428" spans="2:3" x14ac:dyDescent="0.3">
      <c r="B428" s="32"/>
      <c r="C428" s="13" t="str">
        <f t="shared" si="6"/>
        <v/>
      </c>
    </row>
    <row r="429" spans="2:3" x14ac:dyDescent="0.3">
      <c r="B429" s="32"/>
      <c r="C429" s="13" t="str">
        <f t="shared" si="6"/>
        <v/>
      </c>
    </row>
    <row r="430" spans="2:3" x14ac:dyDescent="0.3">
      <c r="B430" s="32"/>
      <c r="C430" s="13" t="str">
        <f t="shared" si="6"/>
        <v/>
      </c>
    </row>
    <row r="431" spans="2:3" x14ac:dyDescent="0.3">
      <c r="B431" s="32"/>
      <c r="C431" s="13" t="str">
        <f t="shared" si="6"/>
        <v/>
      </c>
    </row>
    <row r="432" spans="2:3" x14ac:dyDescent="0.3">
      <c r="B432" s="32"/>
      <c r="C432" s="13" t="str">
        <f t="shared" si="6"/>
        <v/>
      </c>
    </row>
    <row r="433" spans="2:3" x14ac:dyDescent="0.3">
      <c r="B433" s="32"/>
      <c r="C433" s="13" t="str">
        <f t="shared" si="6"/>
        <v/>
      </c>
    </row>
    <row r="434" spans="2:3" x14ac:dyDescent="0.3">
      <c r="B434" s="32"/>
      <c r="C434" s="13" t="str">
        <f t="shared" si="6"/>
        <v/>
      </c>
    </row>
    <row r="435" spans="2:3" x14ac:dyDescent="0.3">
      <c r="B435" s="32"/>
      <c r="C435" s="13" t="str">
        <f t="shared" si="6"/>
        <v/>
      </c>
    </row>
    <row r="436" spans="2:3" x14ac:dyDescent="0.3">
      <c r="B436" s="32"/>
      <c r="C436" s="13" t="str">
        <f t="shared" si="6"/>
        <v/>
      </c>
    </row>
    <row r="437" spans="2:3" x14ac:dyDescent="0.3">
      <c r="B437" s="32"/>
      <c r="C437" s="13" t="str">
        <f t="shared" si="6"/>
        <v/>
      </c>
    </row>
    <row r="438" spans="2:3" x14ac:dyDescent="0.3">
      <c r="B438" s="32"/>
      <c r="C438" s="13" t="str">
        <f t="shared" si="6"/>
        <v/>
      </c>
    </row>
    <row r="439" spans="2:3" x14ac:dyDescent="0.3">
      <c r="B439" s="32"/>
      <c r="C439" s="13" t="str">
        <f t="shared" si="6"/>
        <v/>
      </c>
    </row>
    <row r="440" spans="2:3" x14ac:dyDescent="0.3">
      <c r="B440" s="32"/>
      <c r="C440" s="13" t="str">
        <f t="shared" si="6"/>
        <v/>
      </c>
    </row>
    <row r="441" spans="2:3" x14ac:dyDescent="0.3">
      <c r="B441" s="32"/>
      <c r="C441" s="13" t="str">
        <f t="shared" si="6"/>
        <v/>
      </c>
    </row>
    <row r="442" spans="2:3" x14ac:dyDescent="0.3">
      <c r="B442" s="32"/>
      <c r="C442" s="13" t="str">
        <f t="shared" si="6"/>
        <v/>
      </c>
    </row>
    <row r="443" spans="2:3" x14ac:dyDescent="0.3">
      <c r="B443" s="32"/>
      <c r="C443" s="13" t="str">
        <f t="shared" si="6"/>
        <v/>
      </c>
    </row>
    <row r="444" spans="2:3" x14ac:dyDescent="0.3">
      <c r="B444" s="32"/>
      <c r="C444" s="13" t="str">
        <f t="shared" si="6"/>
        <v/>
      </c>
    </row>
    <row r="445" spans="2:3" x14ac:dyDescent="0.3">
      <c r="B445" s="32"/>
      <c r="C445" s="13" t="str">
        <f t="shared" si="6"/>
        <v/>
      </c>
    </row>
    <row r="446" spans="2:3" x14ac:dyDescent="0.3">
      <c r="B446" s="32"/>
      <c r="C446" s="13" t="str">
        <f t="shared" si="6"/>
        <v/>
      </c>
    </row>
    <row r="447" spans="2:3" x14ac:dyDescent="0.3">
      <c r="B447" s="32"/>
      <c r="C447" s="13" t="str">
        <f t="shared" si="6"/>
        <v/>
      </c>
    </row>
    <row r="448" spans="2:3" x14ac:dyDescent="0.3">
      <c r="B448" s="32"/>
      <c r="C448" s="13" t="str">
        <f t="shared" si="6"/>
        <v/>
      </c>
    </row>
    <row r="449" spans="2:3" x14ac:dyDescent="0.3">
      <c r="B449" s="32"/>
      <c r="C449" s="13" t="str">
        <f t="shared" si="6"/>
        <v/>
      </c>
    </row>
    <row r="450" spans="2:3" x14ac:dyDescent="0.3">
      <c r="B450" s="32"/>
      <c r="C450" s="13" t="str">
        <f t="shared" si="6"/>
        <v/>
      </c>
    </row>
    <row r="451" spans="2:3" x14ac:dyDescent="0.3">
      <c r="B451" s="32"/>
      <c r="C451" s="13" t="str">
        <f t="shared" si="6"/>
        <v/>
      </c>
    </row>
    <row r="452" spans="2:3" x14ac:dyDescent="0.3">
      <c r="B452" s="32"/>
      <c r="C452" s="13" t="str">
        <f t="shared" si="6"/>
        <v/>
      </c>
    </row>
    <row r="453" spans="2:3" x14ac:dyDescent="0.3">
      <c r="B453" s="32"/>
      <c r="C453" s="13" t="str">
        <f t="shared" ref="C453:C516" si="7">IF(B453="","",IF(ISNUMBER(B453),TEXT(B453,"0"),SUBSTITUTE(SUBSTITUTE(TRIM(B453),"-","")," ","")))</f>
        <v/>
      </c>
    </row>
    <row r="454" spans="2:3" x14ac:dyDescent="0.3">
      <c r="B454" s="32"/>
      <c r="C454" s="13" t="str">
        <f t="shared" si="7"/>
        <v/>
      </c>
    </row>
    <row r="455" spans="2:3" x14ac:dyDescent="0.3">
      <c r="B455" s="32"/>
      <c r="C455" s="13" t="str">
        <f t="shared" si="7"/>
        <v/>
      </c>
    </row>
    <row r="456" spans="2:3" x14ac:dyDescent="0.3">
      <c r="B456" s="32"/>
      <c r="C456" s="13" t="str">
        <f t="shared" si="7"/>
        <v/>
      </c>
    </row>
    <row r="457" spans="2:3" x14ac:dyDescent="0.3">
      <c r="B457" s="32"/>
      <c r="C457" s="13" t="str">
        <f t="shared" si="7"/>
        <v/>
      </c>
    </row>
    <row r="458" spans="2:3" x14ac:dyDescent="0.3">
      <c r="B458" s="32"/>
      <c r="C458" s="13" t="str">
        <f t="shared" si="7"/>
        <v/>
      </c>
    </row>
    <row r="459" spans="2:3" x14ac:dyDescent="0.3">
      <c r="B459" s="32"/>
      <c r="C459" s="13" t="str">
        <f t="shared" si="7"/>
        <v/>
      </c>
    </row>
    <row r="460" spans="2:3" x14ac:dyDescent="0.3">
      <c r="B460" s="32"/>
      <c r="C460" s="13" t="str">
        <f t="shared" si="7"/>
        <v/>
      </c>
    </row>
    <row r="461" spans="2:3" x14ac:dyDescent="0.3">
      <c r="B461" s="32"/>
      <c r="C461" s="13" t="str">
        <f t="shared" si="7"/>
        <v/>
      </c>
    </row>
    <row r="462" spans="2:3" x14ac:dyDescent="0.3">
      <c r="B462" s="32"/>
      <c r="C462" s="13" t="str">
        <f t="shared" si="7"/>
        <v/>
      </c>
    </row>
    <row r="463" spans="2:3" x14ac:dyDescent="0.3">
      <c r="B463" s="32"/>
      <c r="C463" s="13" t="str">
        <f t="shared" si="7"/>
        <v/>
      </c>
    </row>
    <row r="464" spans="2:3" x14ac:dyDescent="0.3">
      <c r="B464" s="32"/>
      <c r="C464" s="13" t="str">
        <f t="shared" si="7"/>
        <v/>
      </c>
    </row>
    <row r="465" spans="2:3" x14ac:dyDescent="0.3">
      <c r="B465" s="32"/>
      <c r="C465" s="13" t="str">
        <f t="shared" si="7"/>
        <v/>
      </c>
    </row>
    <row r="466" spans="2:3" x14ac:dyDescent="0.3">
      <c r="B466" s="32"/>
      <c r="C466" s="13" t="str">
        <f t="shared" si="7"/>
        <v/>
      </c>
    </row>
    <row r="467" spans="2:3" x14ac:dyDescent="0.3">
      <c r="B467" s="32"/>
      <c r="C467" s="13" t="str">
        <f t="shared" si="7"/>
        <v/>
      </c>
    </row>
    <row r="468" spans="2:3" x14ac:dyDescent="0.3">
      <c r="B468" s="32"/>
      <c r="C468" s="13" t="str">
        <f t="shared" si="7"/>
        <v/>
      </c>
    </row>
    <row r="469" spans="2:3" x14ac:dyDescent="0.3">
      <c r="B469" s="32"/>
      <c r="C469" s="13" t="str">
        <f t="shared" si="7"/>
        <v/>
      </c>
    </row>
    <row r="470" spans="2:3" x14ac:dyDescent="0.3">
      <c r="B470" s="32"/>
      <c r="C470" s="13" t="str">
        <f t="shared" si="7"/>
        <v/>
      </c>
    </row>
    <row r="471" spans="2:3" x14ac:dyDescent="0.3">
      <c r="B471" s="32"/>
      <c r="C471" s="13" t="str">
        <f t="shared" si="7"/>
        <v/>
      </c>
    </row>
    <row r="472" spans="2:3" x14ac:dyDescent="0.3">
      <c r="B472" s="32"/>
      <c r="C472" s="13" t="str">
        <f t="shared" si="7"/>
        <v/>
      </c>
    </row>
    <row r="473" spans="2:3" x14ac:dyDescent="0.3">
      <c r="B473" s="32"/>
      <c r="C473" s="13" t="str">
        <f t="shared" si="7"/>
        <v/>
      </c>
    </row>
    <row r="474" spans="2:3" x14ac:dyDescent="0.3">
      <c r="B474" s="32"/>
      <c r="C474" s="13" t="str">
        <f t="shared" si="7"/>
        <v/>
      </c>
    </row>
    <row r="475" spans="2:3" x14ac:dyDescent="0.3">
      <c r="B475" s="32"/>
      <c r="C475" s="13" t="str">
        <f t="shared" si="7"/>
        <v/>
      </c>
    </row>
    <row r="476" spans="2:3" x14ac:dyDescent="0.3">
      <c r="B476" s="32"/>
      <c r="C476" s="13" t="str">
        <f t="shared" si="7"/>
        <v/>
      </c>
    </row>
    <row r="477" spans="2:3" x14ac:dyDescent="0.3">
      <c r="B477" s="32"/>
      <c r="C477" s="13" t="str">
        <f t="shared" si="7"/>
        <v/>
      </c>
    </row>
    <row r="478" spans="2:3" x14ac:dyDescent="0.3">
      <c r="B478" s="32"/>
      <c r="C478" s="13" t="str">
        <f t="shared" si="7"/>
        <v/>
      </c>
    </row>
    <row r="479" spans="2:3" x14ac:dyDescent="0.3">
      <c r="B479" s="32"/>
      <c r="C479" s="13" t="str">
        <f t="shared" si="7"/>
        <v/>
      </c>
    </row>
    <row r="480" spans="2:3" x14ac:dyDescent="0.3">
      <c r="B480" s="32"/>
      <c r="C480" s="13" t="str">
        <f t="shared" si="7"/>
        <v/>
      </c>
    </row>
    <row r="481" spans="2:3" x14ac:dyDescent="0.3">
      <c r="B481" s="32"/>
      <c r="C481" s="13" t="str">
        <f t="shared" si="7"/>
        <v/>
      </c>
    </row>
    <row r="482" spans="2:3" x14ac:dyDescent="0.3">
      <c r="B482" s="32"/>
      <c r="C482" s="13" t="str">
        <f t="shared" si="7"/>
        <v/>
      </c>
    </row>
    <row r="483" spans="2:3" x14ac:dyDescent="0.3">
      <c r="B483" s="32"/>
      <c r="C483" s="13" t="str">
        <f t="shared" si="7"/>
        <v/>
      </c>
    </row>
    <row r="484" spans="2:3" x14ac:dyDescent="0.3">
      <c r="B484" s="32"/>
      <c r="C484" s="13" t="str">
        <f t="shared" si="7"/>
        <v/>
      </c>
    </row>
    <row r="485" spans="2:3" x14ac:dyDescent="0.3">
      <c r="B485" s="32"/>
      <c r="C485" s="13" t="str">
        <f t="shared" si="7"/>
        <v/>
      </c>
    </row>
    <row r="486" spans="2:3" x14ac:dyDescent="0.3">
      <c r="B486" s="32"/>
      <c r="C486" s="13" t="str">
        <f t="shared" si="7"/>
        <v/>
      </c>
    </row>
    <row r="487" spans="2:3" x14ac:dyDescent="0.3">
      <c r="B487" s="32"/>
      <c r="C487" s="13" t="str">
        <f t="shared" si="7"/>
        <v/>
      </c>
    </row>
    <row r="488" spans="2:3" x14ac:dyDescent="0.3">
      <c r="B488" s="32"/>
      <c r="C488" s="13" t="str">
        <f t="shared" si="7"/>
        <v/>
      </c>
    </row>
    <row r="489" spans="2:3" x14ac:dyDescent="0.3">
      <c r="B489" s="32"/>
      <c r="C489" s="13" t="str">
        <f t="shared" si="7"/>
        <v/>
      </c>
    </row>
    <row r="490" spans="2:3" x14ac:dyDescent="0.3">
      <c r="B490" s="32"/>
      <c r="C490" s="13" t="str">
        <f t="shared" si="7"/>
        <v/>
      </c>
    </row>
    <row r="491" spans="2:3" x14ac:dyDescent="0.3">
      <c r="B491" s="32"/>
      <c r="C491" s="13" t="str">
        <f t="shared" si="7"/>
        <v/>
      </c>
    </row>
    <row r="492" spans="2:3" x14ac:dyDescent="0.3">
      <c r="B492" s="32"/>
      <c r="C492" s="13" t="str">
        <f t="shared" si="7"/>
        <v/>
      </c>
    </row>
    <row r="493" spans="2:3" x14ac:dyDescent="0.3">
      <c r="B493" s="32"/>
      <c r="C493" s="13" t="str">
        <f t="shared" si="7"/>
        <v/>
      </c>
    </row>
    <row r="494" spans="2:3" x14ac:dyDescent="0.3">
      <c r="B494" s="32"/>
      <c r="C494" s="13" t="str">
        <f t="shared" si="7"/>
        <v/>
      </c>
    </row>
    <row r="495" spans="2:3" x14ac:dyDescent="0.3">
      <c r="B495" s="32"/>
      <c r="C495" s="13" t="str">
        <f t="shared" si="7"/>
        <v/>
      </c>
    </row>
    <row r="496" spans="2:3" x14ac:dyDescent="0.3">
      <c r="B496" s="32"/>
      <c r="C496" s="13" t="str">
        <f t="shared" si="7"/>
        <v/>
      </c>
    </row>
    <row r="497" spans="2:3" x14ac:dyDescent="0.3">
      <c r="B497" s="32"/>
      <c r="C497" s="13" t="str">
        <f t="shared" si="7"/>
        <v/>
      </c>
    </row>
    <row r="498" spans="2:3" x14ac:dyDescent="0.3">
      <c r="B498" s="32"/>
      <c r="C498" s="13" t="str">
        <f t="shared" si="7"/>
        <v/>
      </c>
    </row>
    <row r="499" spans="2:3" x14ac:dyDescent="0.3">
      <c r="B499" s="32"/>
      <c r="C499" s="13" t="str">
        <f t="shared" si="7"/>
        <v/>
      </c>
    </row>
    <row r="500" spans="2:3" x14ac:dyDescent="0.3">
      <c r="B500" s="32"/>
      <c r="C500" s="13" t="str">
        <f t="shared" si="7"/>
        <v/>
      </c>
    </row>
    <row r="501" spans="2:3" x14ac:dyDescent="0.3">
      <c r="B501" s="32"/>
      <c r="C501" s="13" t="str">
        <f t="shared" si="7"/>
        <v/>
      </c>
    </row>
    <row r="502" spans="2:3" x14ac:dyDescent="0.3">
      <c r="B502" s="32"/>
      <c r="C502" s="13" t="str">
        <f t="shared" si="7"/>
        <v/>
      </c>
    </row>
    <row r="503" spans="2:3" x14ac:dyDescent="0.3">
      <c r="B503" s="32"/>
      <c r="C503" s="13" t="str">
        <f t="shared" si="7"/>
        <v/>
      </c>
    </row>
    <row r="504" spans="2:3" x14ac:dyDescent="0.3">
      <c r="B504" s="32"/>
      <c r="C504" s="13" t="str">
        <f t="shared" si="7"/>
        <v/>
      </c>
    </row>
    <row r="505" spans="2:3" x14ac:dyDescent="0.3">
      <c r="B505" s="32"/>
      <c r="C505" s="13" t="str">
        <f t="shared" si="7"/>
        <v/>
      </c>
    </row>
    <row r="506" spans="2:3" x14ac:dyDescent="0.3">
      <c r="B506" s="32"/>
      <c r="C506" s="13" t="str">
        <f t="shared" si="7"/>
        <v/>
      </c>
    </row>
    <row r="507" spans="2:3" x14ac:dyDescent="0.3">
      <c r="B507" s="32"/>
      <c r="C507" s="13" t="str">
        <f t="shared" si="7"/>
        <v/>
      </c>
    </row>
    <row r="508" spans="2:3" x14ac:dyDescent="0.3">
      <c r="B508" s="32"/>
      <c r="C508" s="13" t="str">
        <f t="shared" si="7"/>
        <v/>
      </c>
    </row>
    <row r="509" spans="2:3" x14ac:dyDescent="0.3">
      <c r="B509" s="32"/>
      <c r="C509" s="13" t="str">
        <f t="shared" si="7"/>
        <v/>
      </c>
    </row>
    <row r="510" spans="2:3" x14ac:dyDescent="0.3">
      <c r="B510" s="32"/>
      <c r="C510" s="13" t="str">
        <f t="shared" si="7"/>
        <v/>
      </c>
    </row>
    <row r="511" spans="2:3" x14ac:dyDescent="0.3">
      <c r="B511" s="32"/>
      <c r="C511" s="13" t="str">
        <f t="shared" si="7"/>
        <v/>
      </c>
    </row>
    <row r="512" spans="2:3" x14ac:dyDescent="0.3">
      <c r="B512" s="32"/>
      <c r="C512" s="13" t="str">
        <f t="shared" si="7"/>
        <v/>
      </c>
    </row>
    <row r="513" spans="2:3" x14ac:dyDescent="0.3">
      <c r="B513" s="32"/>
      <c r="C513" s="13" t="str">
        <f t="shared" si="7"/>
        <v/>
      </c>
    </row>
    <row r="514" spans="2:3" x14ac:dyDescent="0.3">
      <c r="B514" s="32"/>
      <c r="C514" s="13" t="str">
        <f t="shared" si="7"/>
        <v/>
      </c>
    </row>
    <row r="515" spans="2:3" x14ac:dyDescent="0.3">
      <c r="B515" s="32"/>
      <c r="C515" s="13" t="str">
        <f t="shared" si="7"/>
        <v/>
      </c>
    </row>
    <row r="516" spans="2:3" x14ac:dyDescent="0.3">
      <c r="B516" s="32"/>
      <c r="C516" s="13" t="str">
        <f t="shared" si="7"/>
        <v/>
      </c>
    </row>
    <row r="517" spans="2:3" x14ac:dyDescent="0.3">
      <c r="B517" s="32"/>
      <c r="C517" s="13" t="str">
        <f t="shared" ref="C517:C580" si="8">IF(B517="","",IF(ISNUMBER(B517),TEXT(B517,"0"),SUBSTITUTE(SUBSTITUTE(TRIM(B517),"-","")," ","")))</f>
        <v/>
      </c>
    </row>
    <row r="518" spans="2:3" x14ac:dyDescent="0.3">
      <c r="B518" s="32"/>
      <c r="C518" s="13" t="str">
        <f t="shared" si="8"/>
        <v/>
      </c>
    </row>
    <row r="519" spans="2:3" x14ac:dyDescent="0.3">
      <c r="B519" s="32"/>
      <c r="C519" s="13" t="str">
        <f t="shared" si="8"/>
        <v/>
      </c>
    </row>
    <row r="520" spans="2:3" x14ac:dyDescent="0.3">
      <c r="B520" s="32"/>
      <c r="C520" s="13" t="str">
        <f t="shared" si="8"/>
        <v/>
      </c>
    </row>
    <row r="521" spans="2:3" x14ac:dyDescent="0.3">
      <c r="B521" s="32"/>
      <c r="C521" s="13" t="str">
        <f t="shared" si="8"/>
        <v/>
      </c>
    </row>
    <row r="522" spans="2:3" x14ac:dyDescent="0.3">
      <c r="B522" s="32"/>
      <c r="C522" s="13" t="str">
        <f t="shared" si="8"/>
        <v/>
      </c>
    </row>
    <row r="523" spans="2:3" x14ac:dyDescent="0.3">
      <c r="B523" s="32"/>
      <c r="C523" s="13" t="str">
        <f t="shared" si="8"/>
        <v/>
      </c>
    </row>
    <row r="524" spans="2:3" x14ac:dyDescent="0.3">
      <c r="B524" s="32"/>
      <c r="C524" s="13" t="str">
        <f t="shared" si="8"/>
        <v/>
      </c>
    </row>
    <row r="525" spans="2:3" x14ac:dyDescent="0.3">
      <c r="B525" s="32"/>
      <c r="C525" s="13" t="str">
        <f t="shared" si="8"/>
        <v/>
      </c>
    </row>
    <row r="526" spans="2:3" x14ac:dyDescent="0.3">
      <c r="B526" s="32"/>
      <c r="C526" s="13" t="str">
        <f t="shared" si="8"/>
        <v/>
      </c>
    </row>
    <row r="527" spans="2:3" x14ac:dyDescent="0.3">
      <c r="B527" s="32"/>
      <c r="C527" s="13" t="str">
        <f t="shared" si="8"/>
        <v/>
      </c>
    </row>
    <row r="528" spans="2:3" x14ac:dyDescent="0.3">
      <c r="B528" s="32"/>
      <c r="C528" s="13" t="str">
        <f t="shared" si="8"/>
        <v/>
      </c>
    </row>
    <row r="529" spans="2:3" x14ac:dyDescent="0.3">
      <c r="B529" s="32"/>
      <c r="C529" s="13" t="str">
        <f t="shared" si="8"/>
        <v/>
      </c>
    </row>
    <row r="530" spans="2:3" x14ac:dyDescent="0.3">
      <c r="B530" s="32"/>
      <c r="C530" s="13" t="str">
        <f t="shared" si="8"/>
        <v/>
      </c>
    </row>
    <row r="531" spans="2:3" x14ac:dyDescent="0.3">
      <c r="B531" s="32"/>
      <c r="C531" s="13" t="str">
        <f t="shared" si="8"/>
        <v/>
      </c>
    </row>
    <row r="532" spans="2:3" x14ac:dyDescent="0.3">
      <c r="B532" s="32"/>
      <c r="C532" s="13" t="str">
        <f t="shared" si="8"/>
        <v/>
      </c>
    </row>
    <row r="533" spans="2:3" x14ac:dyDescent="0.3">
      <c r="B533" s="32"/>
      <c r="C533" s="13" t="str">
        <f t="shared" si="8"/>
        <v/>
      </c>
    </row>
    <row r="534" spans="2:3" x14ac:dyDescent="0.3">
      <c r="B534" s="32"/>
      <c r="C534" s="13" t="str">
        <f t="shared" si="8"/>
        <v/>
      </c>
    </row>
    <row r="535" spans="2:3" x14ac:dyDescent="0.3">
      <c r="B535" s="32"/>
      <c r="C535" s="13" t="str">
        <f t="shared" si="8"/>
        <v/>
      </c>
    </row>
    <row r="536" spans="2:3" x14ac:dyDescent="0.3">
      <c r="B536" s="32"/>
      <c r="C536" s="13" t="str">
        <f t="shared" si="8"/>
        <v/>
      </c>
    </row>
    <row r="537" spans="2:3" x14ac:dyDescent="0.3">
      <c r="B537" s="32"/>
      <c r="C537" s="13" t="str">
        <f t="shared" si="8"/>
        <v/>
      </c>
    </row>
    <row r="538" spans="2:3" x14ac:dyDescent="0.3">
      <c r="B538" s="32"/>
      <c r="C538" s="13" t="str">
        <f t="shared" si="8"/>
        <v/>
      </c>
    </row>
    <row r="539" spans="2:3" x14ac:dyDescent="0.3">
      <c r="B539" s="32"/>
      <c r="C539" s="13" t="str">
        <f t="shared" si="8"/>
        <v/>
      </c>
    </row>
    <row r="540" spans="2:3" x14ac:dyDescent="0.3">
      <c r="B540" s="32"/>
      <c r="C540" s="13" t="str">
        <f t="shared" si="8"/>
        <v/>
      </c>
    </row>
    <row r="541" spans="2:3" x14ac:dyDescent="0.3">
      <c r="B541" s="32"/>
      <c r="C541" s="13" t="str">
        <f t="shared" si="8"/>
        <v/>
      </c>
    </row>
    <row r="542" spans="2:3" x14ac:dyDescent="0.3">
      <c r="B542" s="32"/>
      <c r="C542" s="13" t="str">
        <f t="shared" si="8"/>
        <v/>
      </c>
    </row>
    <row r="543" spans="2:3" x14ac:dyDescent="0.3">
      <c r="B543" s="32"/>
      <c r="C543" s="13" t="str">
        <f t="shared" si="8"/>
        <v/>
      </c>
    </row>
    <row r="544" spans="2:3" x14ac:dyDescent="0.3">
      <c r="B544" s="32"/>
      <c r="C544" s="13" t="str">
        <f t="shared" si="8"/>
        <v/>
      </c>
    </row>
    <row r="545" spans="2:3" x14ac:dyDescent="0.3">
      <c r="B545" s="32"/>
      <c r="C545" s="13" t="str">
        <f t="shared" si="8"/>
        <v/>
      </c>
    </row>
    <row r="546" spans="2:3" x14ac:dyDescent="0.3">
      <c r="B546" s="32"/>
      <c r="C546" s="13" t="str">
        <f t="shared" si="8"/>
        <v/>
      </c>
    </row>
    <row r="547" spans="2:3" x14ac:dyDescent="0.3">
      <c r="B547" s="32"/>
      <c r="C547" s="13" t="str">
        <f t="shared" si="8"/>
        <v/>
      </c>
    </row>
    <row r="548" spans="2:3" x14ac:dyDescent="0.3">
      <c r="B548" s="32"/>
      <c r="C548" s="13" t="str">
        <f t="shared" si="8"/>
        <v/>
      </c>
    </row>
    <row r="549" spans="2:3" x14ac:dyDescent="0.3">
      <c r="B549" s="32"/>
      <c r="C549" s="13" t="str">
        <f t="shared" si="8"/>
        <v/>
      </c>
    </row>
    <row r="550" spans="2:3" x14ac:dyDescent="0.3">
      <c r="B550" s="32"/>
      <c r="C550" s="13" t="str">
        <f t="shared" si="8"/>
        <v/>
      </c>
    </row>
    <row r="551" spans="2:3" x14ac:dyDescent="0.3">
      <c r="B551" s="32"/>
      <c r="C551" s="13" t="str">
        <f t="shared" si="8"/>
        <v/>
      </c>
    </row>
    <row r="552" spans="2:3" x14ac:dyDescent="0.3">
      <c r="B552" s="32"/>
      <c r="C552" s="13" t="str">
        <f t="shared" si="8"/>
        <v/>
      </c>
    </row>
    <row r="553" spans="2:3" x14ac:dyDescent="0.3">
      <c r="B553" s="32"/>
      <c r="C553" s="13" t="str">
        <f t="shared" si="8"/>
        <v/>
      </c>
    </row>
    <row r="554" spans="2:3" x14ac:dyDescent="0.3">
      <c r="B554" s="32"/>
      <c r="C554" s="13" t="str">
        <f t="shared" si="8"/>
        <v/>
      </c>
    </row>
    <row r="555" spans="2:3" x14ac:dyDescent="0.3">
      <c r="B555" s="32"/>
      <c r="C555" s="13" t="str">
        <f t="shared" si="8"/>
        <v/>
      </c>
    </row>
    <row r="556" spans="2:3" x14ac:dyDescent="0.3">
      <c r="B556" s="32"/>
      <c r="C556" s="13" t="str">
        <f t="shared" si="8"/>
        <v/>
      </c>
    </row>
    <row r="557" spans="2:3" x14ac:dyDescent="0.3">
      <c r="B557" s="32"/>
      <c r="C557" s="13" t="str">
        <f t="shared" si="8"/>
        <v/>
      </c>
    </row>
    <row r="558" spans="2:3" x14ac:dyDescent="0.3">
      <c r="B558" s="32"/>
      <c r="C558" s="13" t="str">
        <f t="shared" si="8"/>
        <v/>
      </c>
    </row>
    <row r="559" spans="2:3" x14ac:dyDescent="0.3">
      <c r="B559" s="32"/>
      <c r="C559" s="13" t="str">
        <f t="shared" si="8"/>
        <v/>
      </c>
    </row>
    <row r="560" spans="2:3" x14ac:dyDescent="0.3">
      <c r="B560" s="32"/>
      <c r="C560" s="13" t="str">
        <f t="shared" si="8"/>
        <v/>
      </c>
    </row>
    <row r="561" spans="2:3" x14ac:dyDescent="0.3">
      <c r="B561" s="32"/>
      <c r="C561" s="13" t="str">
        <f t="shared" si="8"/>
        <v/>
      </c>
    </row>
    <row r="562" spans="2:3" x14ac:dyDescent="0.3">
      <c r="B562" s="32"/>
      <c r="C562" s="13" t="str">
        <f t="shared" si="8"/>
        <v/>
      </c>
    </row>
    <row r="563" spans="2:3" x14ac:dyDescent="0.3">
      <c r="B563" s="32"/>
      <c r="C563" s="13" t="str">
        <f t="shared" si="8"/>
        <v/>
      </c>
    </row>
    <row r="564" spans="2:3" x14ac:dyDescent="0.3">
      <c r="B564" s="32"/>
      <c r="C564" s="13" t="str">
        <f t="shared" si="8"/>
        <v/>
      </c>
    </row>
    <row r="565" spans="2:3" x14ac:dyDescent="0.3">
      <c r="B565" s="32"/>
      <c r="C565" s="13" t="str">
        <f t="shared" si="8"/>
        <v/>
      </c>
    </row>
    <row r="566" spans="2:3" x14ac:dyDescent="0.3">
      <c r="B566" s="32"/>
      <c r="C566" s="13" t="str">
        <f t="shared" si="8"/>
        <v/>
      </c>
    </row>
    <row r="567" spans="2:3" x14ac:dyDescent="0.3">
      <c r="B567" s="32"/>
      <c r="C567" s="13" t="str">
        <f t="shared" si="8"/>
        <v/>
      </c>
    </row>
    <row r="568" spans="2:3" x14ac:dyDescent="0.3">
      <c r="B568" s="32"/>
      <c r="C568" s="13" t="str">
        <f t="shared" si="8"/>
        <v/>
      </c>
    </row>
    <row r="569" spans="2:3" x14ac:dyDescent="0.3">
      <c r="B569" s="32"/>
      <c r="C569" s="13" t="str">
        <f t="shared" si="8"/>
        <v/>
      </c>
    </row>
    <row r="570" spans="2:3" x14ac:dyDescent="0.3">
      <c r="B570" s="32"/>
      <c r="C570" s="13" t="str">
        <f t="shared" si="8"/>
        <v/>
      </c>
    </row>
    <row r="571" spans="2:3" x14ac:dyDescent="0.3">
      <c r="B571" s="32"/>
      <c r="C571" s="13" t="str">
        <f t="shared" si="8"/>
        <v/>
      </c>
    </row>
    <row r="572" spans="2:3" x14ac:dyDescent="0.3">
      <c r="B572" s="32"/>
      <c r="C572" s="13" t="str">
        <f t="shared" si="8"/>
        <v/>
      </c>
    </row>
    <row r="573" spans="2:3" x14ac:dyDescent="0.3">
      <c r="B573" s="32"/>
      <c r="C573" s="13" t="str">
        <f t="shared" si="8"/>
        <v/>
      </c>
    </row>
    <row r="574" spans="2:3" x14ac:dyDescent="0.3">
      <c r="B574" s="32"/>
      <c r="C574" s="13" t="str">
        <f t="shared" si="8"/>
        <v/>
      </c>
    </row>
    <row r="575" spans="2:3" x14ac:dyDescent="0.3">
      <c r="B575" s="32"/>
      <c r="C575" s="13" t="str">
        <f t="shared" si="8"/>
        <v/>
      </c>
    </row>
    <row r="576" spans="2:3" x14ac:dyDescent="0.3">
      <c r="B576" s="32"/>
      <c r="C576" s="13" t="str">
        <f t="shared" si="8"/>
        <v/>
      </c>
    </row>
    <row r="577" spans="2:3" x14ac:dyDescent="0.3">
      <c r="B577" s="32"/>
      <c r="C577" s="13" t="str">
        <f t="shared" si="8"/>
        <v/>
      </c>
    </row>
    <row r="578" spans="2:3" x14ac:dyDescent="0.3">
      <c r="B578" s="32"/>
      <c r="C578" s="13" t="str">
        <f t="shared" si="8"/>
        <v/>
      </c>
    </row>
    <row r="579" spans="2:3" x14ac:dyDescent="0.3">
      <c r="B579" s="32"/>
      <c r="C579" s="13" t="str">
        <f t="shared" si="8"/>
        <v/>
      </c>
    </row>
    <row r="580" spans="2:3" x14ac:dyDescent="0.3">
      <c r="B580" s="32"/>
      <c r="C580" s="13" t="str">
        <f t="shared" si="8"/>
        <v/>
      </c>
    </row>
    <row r="581" spans="2:3" x14ac:dyDescent="0.3">
      <c r="B581" s="32"/>
      <c r="C581" s="13" t="str">
        <f t="shared" ref="C581:C644" si="9">IF(B581="","",IF(ISNUMBER(B581),TEXT(B581,"0"),SUBSTITUTE(SUBSTITUTE(TRIM(B581),"-","")," ","")))</f>
        <v/>
      </c>
    </row>
    <row r="582" spans="2:3" x14ac:dyDescent="0.3">
      <c r="B582" s="32"/>
      <c r="C582" s="13" t="str">
        <f t="shared" si="9"/>
        <v/>
      </c>
    </row>
    <row r="583" spans="2:3" x14ac:dyDescent="0.3">
      <c r="B583" s="32"/>
      <c r="C583" s="13" t="str">
        <f t="shared" si="9"/>
        <v/>
      </c>
    </row>
    <row r="584" spans="2:3" x14ac:dyDescent="0.3">
      <c r="B584" s="32"/>
      <c r="C584" s="13" t="str">
        <f t="shared" si="9"/>
        <v/>
      </c>
    </row>
    <row r="585" spans="2:3" x14ac:dyDescent="0.3">
      <c r="B585" s="32"/>
      <c r="C585" s="13" t="str">
        <f t="shared" si="9"/>
        <v/>
      </c>
    </row>
    <row r="586" spans="2:3" x14ac:dyDescent="0.3">
      <c r="B586" s="32"/>
      <c r="C586" s="13" t="str">
        <f t="shared" si="9"/>
        <v/>
      </c>
    </row>
    <row r="587" spans="2:3" x14ac:dyDescent="0.3">
      <c r="B587" s="32"/>
      <c r="C587" s="13" t="str">
        <f t="shared" si="9"/>
        <v/>
      </c>
    </row>
    <row r="588" spans="2:3" x14ac:dyDescent="0.3">
      <c r="B588" s="32"/>
      <c r="C588" s="13" t="str">
        <f t="shared" si="9"/>
        <v/>
      </c>
    </row>
    <row r="589" spans="2:3" x14ac:dyDescent="0.3">
      <c r="B589" s="32"/>
      <c r="C589" s="13" t="str">
        <f t="shared" si="9"/>
        <v/>
      </c>
    </row>
    <row r="590" spans="2:3" x14ac:dyDescent="0.3">
      <c r="B590" s="32"/>
      <c r="C590" s="13" t="str">
        <f t="shared" si="9"/>
        <v/>
      </c>
    </row>
    <row r="591" spans="2:3" x14ac:dyDescent="0.3">
      <c r="B591" s="32"/>
      <c r="C591" s="13" t="str">
        <f t="shared" si="9"/>
        <v/>
      </c>
    </row>
    <row r="592" spans="2:3" x14ac:dyDescent="0.3">
      <c r="B592" s="32"/>
      <c r="C592" s="13" t="str">
        <f t="shared" si="9"/>
        <v/>
      </c>
    </row>
    <row r="593" spans="2:3" x14ac:dyDescent="0.3">
      <c r="B593" s="32"/>
      <c r="C593" s="13" t="str">
        <f t="shared" si="9"/>
        <v/>
      </c>
    </row>
    <row r="594" spans="2:3" x14ac:dyDescent="0.3">
      <c r="B594" s="32"/>
      <c r="C594" s="13" t="str">
        <f t="shared" si="9"/>
        <v/>
      </c>
    </row>
    <row r="595" spans="2:3" x14ac:dyDescent="0.3">
      <c r="B595" s="32"/>
      <c r="C595" s="13" t="str">
        <f t="shared" si="9"/>
        <v/>
      </c>
    </row>
    <row r="596" spans="2:3" x14ac:dyDescent="0.3">
      <c r="B596" s="32"/>
      <c r="C596" s="13" t="str">
        <f t="shared" si="9"/>
        <v/>
      </c>
    </row>
    <row r="597" spans="2:3" x14ac:dyDescent="0.3">
      <c r="B597" s="32"/>
      <c r="C597" s="13" t="str">
        <f t="shared" si="9"/>
        <v/>
      </c>
    </row>
    <row r="598" spans="2:3" x14ac:dyDescent="0.3">
      <c r="B598" s="32"/>
      <c r="C598" s="13" t="str">
        <f t="shared" si="9"/>
        <v/>
      </c>
    </row>
    <row r="599" spans="2:3" x14ac:dyDescent="0.3">
      <c r="B599" s="32"/>
      <c r="C599" s="13" t="str">
        <f t="shared" si="9"/>
        <v/>
      </c>
    </row>
    <row r="600" spans="2:3" x14ac:dyDescent="0.3">
      <c r="B600" s="32"/>
      <c r="C600" s="13" t="str">
        <f t="shared" si="9"/>
        <v/>
      </c>
    </row>
    <row r="601" spans="2:3" x14ac:dyDescent="0.3">
      <c r="B601" s="32"/>
      <c r="C601" s="13" t="str">
        <f t="shared" si="9"/>
        <v/>
      </c>
    </row>
    <row r="602" spans="2:3" x14ac:dyDescent="0.3">
      <c r="B602" s="32"/>
      <c r="C602" s="13" t="str">
        <f t="shared" si="9"/>
        <v/>
      </c>
    </row>
    <row r="603" spans="2:3" x14ac:dyDescent="0.3">
      <c r="B603" s="32"/>
      <c r="C603" s="13" t="str">
        <f t="shared" si="9"/>
        <v/>
      </c>
    </row>
    <row r="604" spans="2:3" x14ac:dyDescent="0.3">
      <c r="B604" s="32"/>
      <c r="C604" s="13" t="str">
        <f t="shared" si="9"/>
        <v/>
      </c>
    </row>
    <row r="605" spans="2:3" x14ac:dyDescent="0.3">
      <c r="B605" s="32"/>
      <c r="C605" s="13" t="str">
        <f t="shared" si="9"/>
        <v/>
      </c>
    </row>
    <row r="606" spans="2:3" x14ac:dyDescent="0.3">
      <c r="B606" s="32"/>
      <c r="C606" s="13" t="str">
        <f t="shared" si="9"/>
        <v/>
      </c>
    </row>
    <row r="607" spans="2:3" x14ac:dyDescent="0.3">
      <c r="B607" s="32"/>
      <c r="C607" s="13" t="str">
        <f t="shared" si="9"/>
        <v/>
      </c>
    </row>
    <row r="608" spans="2:3" x14ac:dyDescent="0.3">
      <c r="B608" s="32"/>
      <c r="C608" s="13" t="str">
        <f t="shared" si="9"/>
        <v/>
      </c>
    </row>
    <row r="609" spans="2:3" x14ac:dyDescent="0.3">
      <c r="B609" s="32"/>
      <c r="C609" s="13" t="str">
        <f t="shared" si="9"/>
        <v/>
      </c>
    </row>
    <row r="610" spans="2:3" x14ac:dyDescent="0.3">
      <c r="B610" s="32"/>
      <c r="C610" s="13" t="str">
        <f t="shared" si="9"/>
        <v/>
      </c>
    </row>
    <row r="611" spans="2:3" x14ac:dyDescent="0.3">
      <c r="B611" s="32"/>
      <c r="C611" s="13" t="str">
        <f t="shared" si="9"/>
        <v/>
      </c>
    </row>
    <row r="612" spans="2:3" x14ac:dyDescent="0.3">
      <c r="B612" s="32"/>
      <c r="C612" s="13" t="str">
        <f t="shared" si="9"/>
        <v/>
      </c>
    </row>
    <row r="613" spans="2:3" x14ac:dyDescent="0.3">
      <c r="B613" s="32"/>
      <c r="C613" s="13" t="str">
        <f t="shared" si="9"/>
        <v/>
      </c>
    </row>
    <row r="614" spans="2:3" x14ac:dyDescent="0.3">
      <c r="B614" s="32"/>
      <c r="C614" s="13" t="str">
        <f t="shared" si="9"/>
        <v/>
      </c>
    </row>
    <row r="615" spans="2:3" x14ac:dyDescent="0.3">
      <c r="B615" s="32"/>
      <c r="C615" s="13" t="str">
        <f t="shared" si="9"/>
        <v/>
      </c>
    </row>
    <row r="616" spans="2:3" x14ac:dyDescent="0.3">
      <c r="B616" s="32"/>
      <c r="C616" s="13" t="str">
        <f t="shared" si="9"/>
        <v/>
      </c>
    </row>
    <row r="617" spans="2:3" x14ac:dyDescent="0.3">
      <c r="B617" s="32"/>
      <c r="C617" s="13" t="str">
        <f t="shared" si="9"/>
        <v/>
      </c>
    </row>
    <row r="618" spans="2:3" x14ac:dyDescent="0.3">
      <c r="B618" s="32"/>
      <c r="C618" s="13" t="str">
        <f t="shared" si="9"/>
        <v/>
      </c>
    </row>
    <row r="619" spans="2:3" x14ac:dyDescent="0.3">
      <c r="B619" s="32"/>
      <c r="C619" s="13" t="str">
        <f t="shared" si="9"/>
        <v/>
      </c>
    </row>
    <row r="620" spans="2:3" x14ac:dyDescent="0.3">
      <c r="B620" s="32"/>
      <c r="C620" s="13" t="str">
        <f t="shared" si="9"/>
        <v/>
      </c>
    </row>
    <row r="621" spans="2:3" x14ac:dyDescent="0.3">
      <c r="B621" s="32"/>
      <c r="C621" s="13" t="str">
        <f t="shared" si="9"/>
        <v/>
      </c>
    </row>
    <row r="622" spans="2:3" x14ac:dyDescent="0.3">
      <c r="B622" s="32"/>
      <c r="C622" s="13" t="str">
        <f t="shared" si="9"/>
        <v/>
      </c>
    </row>
    <row r="623" spans="2:3" x14ac:dyDescent="0.3">
      <c r="B623" s="32"/>
      <c r="C623" s="13" t="str">
        <f t="shared" si="9"/>
        <v/>
      </c>
    </row>
    <row r="624" spans="2:3" x14ac:dyDescent="0.3">
      <c r="B624" s="32"/>
      <c r="C624" s="13" t="str">
        <f t="shared" si="9"/>
        <v/>
      </c>
    </row>
    <row r="625" spans="2:3" x14ac:dyDescent="0.3">
      <c r="B625" s="32"/>
      <c r="C625" s="13" t="str">
        <f t="shared" si="9"/>
        <v/>
      </c>
    </row>
    <row r="626" spans="2:3" x14ac:dyDescent="0.3">
      <c r="B626" s="32"/>
      <c r="C626" s="13" t="str">
        <f t="shared" si="9"/>
        <v/>
      </c>
    </row>
    <row r="627" spans="2:3" x14ac:dyDescent="0.3">
      <c r="B627" s="32"/>
      <c r="C627" s="13" t="str">
        <f t="shared" si="9"/>
        <v/>
      </c>
    </row>
    <row r="628" spans="2:3" x14ac:dyDescent="0.3">
      <c r="B628" s="32"/>
      <c r="C628" s="13" t="str">
        <f t="shared" si="9"/>
        <v/>
      </c>
    </row>
    <row r="629" spans="2:3" x14ac:dyDescent="0.3">
      <c r="B629" s="32"/>
      <c r="C629" s="13" t="str">
        <f t="shared" si="9"/>
        <v/>
      </c>
    </row>
    <row r="630" spans="2:3" x14ac:dyDescent="0.3">
      <c r="B630" s="32"/>
      <c r="C630" s="13" t="str">
        <f t="shared" si="9"/>
        <v/>
      </c>
    </row>
    <row r="631" spans="2:3" x14ac:dyDescent="0.3">
      <c r="B631" s="32"/>
      <c r="C631" s="13" t="str">
        <f t="shared" si="9"/>
        <v/>
      </c>
    </row>
    <row r="632" spans="2:3" x14ac:dyDescent="0.3">
      <c r="B632" s="32"/>
      <c r="C632" s="13" t="str">
        <f t="shared" si="9"/>
        <v/>
      </c>
    </row>
    <row r="633" spans="2:3" x14ac:dyDescent="0.3">
      <c r="B633" s="32"/>
      <c r="C633" s="13" t="str">
        <f t="shared" si="9"/>
        <v/>
      </c>
    </row>
    <row r="634" spans="2:3" x14ac:dyDescent="0.3">
      <c r="B634" s="32"/>
      <c r="C634" s="13" t="str">
        <f t="shared" si="9"/>
        <v/>
      </c>
    </row>
    <row r="635" spans="2:3" x14ac:dyDescent="0.3">
      <c r="B635" s="32"/>
      <c r="C635" s="13" t="str">
        <f t="shared" si="9"/>
        <v/>
      </c>
    </row>
    <row r="636" spans="2:3" x14ac:dyDescent="0.3">
      <c r="B636" s="32"/>
      <c r="C636" s="13" t="str">
        <f t="shared" si="9"/>
        <v/>
      </c>
    </row>
    <row r="637" spans="2:3" x14ac:dyDescent="0.3">
      <c r="B637" s="32"/>
      <c r="C637" s="13" t="str">
        <f t="shared" si="9"/>
        <v/>
      </c>
    </row>
    <row r="638" spans="2:3" x14ac:dyDescent="0.3">
      <c r="B638" s="32"/>
      <c r="C638" s="13" t="str">
        <f t="shared" si="9"/>
        <v/>
      </c>
    </row>
    <row r="639" spans="2:3" x14ac:dyDescent="0.3">
      <c r="B639" s="32"/>
      <c r="C639" s="13" t="str">
        <f t="shared" si="9"/>
        <v/>
      </c>
    </row>
    <row r="640" spans="2:3" x14ac:dyDescent="0.3">
      <c r="B640" s="32"/>
      <c r="C640" s="13" t="str">
        <f t="shared" si="9"/>
        <v/>
      </c>
    </row>
    <row r="641" spans="2:3" x14ac:dyDescent="0.3">
      <c r="B641" s="32"/>
      <c r="C641" s="13" t="str">
        <f t="shared" si="9"/>
        <v/>
      </c>
    </row>
    <row r="642" spans="2:3" x14ac:dyDescent="0.3">
      <c r="B642" s="32"/>
      <c r="C642" s="13" t="str">
        <f t="shared" si="9"/>
        <v/>
      </c>
    </row>
    <row r="643" spans="2:3" x14ac:dyDescent="0.3">
      <c r="B643" s="32"/>
      <c r="C643" s="13" t="str">
        <f t="shared" si="9"/>
        <v/>
      </c>
    </row>
    <row r="644" spans="2:3" x14ac:dyDescent="0.3">
      <c r="B644" s="32"/>
      <c r="C644" s="13" t="str">
        <f t="shared" si="9"/>
        <v/>
      </c>
    </row>
    <row r="645" spans="2:3" x14ac:dyDescent="0.3">
      <c r="B645" s="32"/>
      <c r="C645" s="13" t="str">
        <f t="shared" ref="C645:C708" si="10">IF(B645="","",IF(ISNUMBER(B645),TEXT(B645,"0"),SUBSTITUTE(SUBSTITUTE(TRIM(B645),"-","")," ","")))</f>
        <v/>
      </c>
    </row>
    <row r="646" spans="2:3" x14ac:dyDescent="0.3">
      <c r="B646" s="32"/>
      <c r="C646" s="13" t="str">
        <f t="shared" si="10"/>
        <v/>
      </c>
    </row>
    <row r="647" spans="2:3" x14ac:dyDescent="0.3">
      <c r="B647" s="32"/>
      <c r="C647" s="13" t="str">
        <f t="shared" si="10"/>
        <v/>
      </c>
    </row>
    <row r="648" spans="2:3" x14ac:dyDescent="0.3">
      <c r="B648" s="32"/>
      <c r="C648" s="13" t="str">
        <f t="shared" si="10"/>
        <v/>
      </c>
    </row>
    <row r="649" spans="2:3" x14ac:dyDescent="0.3">
      <c r="B649" s="32"/>
      <c r="C649" s="13" t="str">
        <f t="shared" si="10"/>
        <v/>
      </c>
    </row>
    <row r="650" spans="2:3" x14ac:dyDescent="0.3">
      <c r="B650" s="32"/>
      <c r="C650" s="13" t="str">
        <f t="shared" si="10"/>
        <v/>
      </c>
    </row>
    <row r="651" spans="2:3" x14ac:dyDescent="0.3">
      <c r="B651" s="32"/>
      <c r="C651" s="13" t="str">
        <f t="shared" si="10"/>
        <v/>
      </c>
    </row>
    <row r="652" spans="2:3" x14ac:dyDescent="0.3">
      <c r="B652" s="32"/>
      <c r="C652" s="13" t="str">
        <f t="shared" si="10"/>
        <v/>
      </c>
    </row>
    <row r="653" spans="2:3" x14ac:dyDescent="0.3">
      <c r="B653" s="32"/>
      <c r="C653" s="13" t="str">
        <f t="shared" si="10"/>
        <v/>
      </c>
    </row>
    <row r="654" spans="2:3" x14ac:dyDescent="0.3">
      <c r="B654" s="32"/>
      <c r="C654" s="13" t="str">
        <f t="shared" si="10"/>
        <v/>
      </c>
    </row>
    <row r="655" spans="2:3" x14ac:dyDescent="0.3">
      <c r="B655" s="32"/>
      <c r="C655" s="13" t="str">
        <f t="shared" si="10"/>
        <v/>
      </c>
    </row>
    <row r="656" spans="2:3" x14ac:dyDescent="0.3">
      <c r="B656" s="32"/>
      <c r="C656" s="13" t="str">
        <f t="shared" si="10"/>
        <v/>
      </c>
    </row>
    <row r="657" spans="2:3" x14ac:dyDescent="0.3">
      <c r="B657" s="32"/>
      <c r="C657" s="13" t="str">
        <f t="shared" si="10"/>
        <v/>
      </c>
    </row>
    <row r="658" spans="2:3" x14ac:dyDescent="0.3">
      <c r="B658" s="32"/>
      <c r="C658" s="13" t="str">
        <f t="shared" si="10"/>
        <v/>
      </c>
    </row>
    <row r="659" spans="2:3" x14ac:dyDescent="0.3">
      <c r="B659" s="32"/>
      <c r="C659" s="13" t="str">
        <f t="shared" si="10"/>
        <v/>
      </c>
    </row>
    <row r="660" spans="2:3" x14ac:dyDescent="0.3">
      <c r="B660" s="32"/>
      <c r="C660" s="13" t="str">
        <f t="shared" si="10"/>
        <v/>
      </c>
    </row>
    <row r="661" spans="2:3" x14ac:dyDescent="0.3">
      <c r="B661" s="32"/>
      <c r="C661" s="13" t="str">
        <f t="shared" si="10"/>
        <v/>
      </c>
    </row>
    <row r="662" spans="2:3" x14ac:dyDescent="0.3">
      <c r="B662" s="32"/>
      <c r="C662" s="13" t="str">
        <f t="shared" si="10"/>
        <v/>
      </c>
    </row>
    <row r="663" spans="2:3" x14ac:dyDescent="0.3">
      <c r="B663" s="32"/>
      <c r="C663" s="13" t="str">
        <f t="shared" si="10"/>
        <v/>
      </c>
    </row>
    <row r="664" spans="2:3" x14ac:dyDescent="0.3">
      <c r="B664" s="32"/>
      <c r="C664" s="13" t="str">
        <f t="shared" si="10"/>
        <v/>
      </c>
    </row>
    <row r="665" spans="2:3" x14ac:dyDescent="0.3">
      <c r="B665" s="32"/>
      <c r="C665" s="13" t="str">
        <f t="shared" si="10"/>
        <v/>
      </c>
    </row>
    <row r="666" spans="2:3" x14ac:dyDescent="0.3">
      <c r="B666" s="32"/>
      <c r="C666" s="13" t="str">
        <f t="shared" si="10"/>
        <v/>
      </c>
    </row>
    <row r="667" spans="2:3" x14ac:dyDescent="0.3">
      <c r="B667" s="32"/>
      <c r="C667" s="13" t="str">
        <f t="shared" si="10"/>
        <v/>
      </c>
    </row>
    <row r="668" spans="2:3" x14ac:dyDescent="0.3">
      <c r="B668" s="32"/>
      <c r="C668" s="13" t="str">
        <f t="shared" si="10"/>
        <v/>
      </c>
    </row>
    <row r="669" spans="2:3" x14ac:dyDescent="0.3">
      <c r="B669" s="32"/>
      <c r="C669" s="13" t="str">
        <f t="shared" si="10"/>
        <v/>
      </c>
    </row>
    <row r="670" spans="2:3" x14ac:dyDescent="0.3">
      <c r="B670" s="32"/>
      <c r="C670" s="13" t="str">
        <f t="shared" si="10"/>
        <v/>
      </c>
    </row>
    <row r="671" spans="2:3" x14ac:dyDescent="0.3">
      <c r="B671" s="32"/>
      <c r="C671" s="13" t="str">
        <f t="shared" si="10"/>
        <v/>
      </c>
    </row>
    <row r="672" spans="2:3" x14ac:dyDescent="0.3">
      <c r="B672" s="32"/>
      <c r="C672" s="13" t="str">
        <f t="shared" si="10"/>
        <v/>
      </c>
    </row>
    <row r="673" spans="2:3" x14ac:dyDescent="0.3">
      <c r="B673" s="32"/>
      <c r="C673" s="13" t="str">
        <f t="shared" si="10"/>
        <v/>
      </c>
    </row>
    <row r="674" spans="2:3" x14ac:dyDescent="0.3">
      <c r="B674" s="32"/>
      <c r="C674" s="13" t="str">
        <f t="shared" si="10"/>
        <v/>
      </c>
    </row>
    <row r="675" spans="2:3" x14ac:dyDescent="0.3">
      <c r="B675" s="32"/>
      <c r="C675" s="13" t="str">
        <f t="shared" si="10"/>
        <v/>
      </c>
    </row>
    <row r="676" spans="2:3" x14ac:dyDescent="0.3">
      <c r="B676" s="32"/>
      <c r="C676" s="13" t="str">
        <f t="shared" si="10"/>
        <v/>
      </c>
    </row>
    <row r="677" spans="2:3" x14ac:dyDescent="0.3">
      <c r="B677" s="32"/>
      <c r="C677" s="13" t="str">
        <f t="shared" si="10"/>
        <v/>
      </c>
    </row>
    <row r="678" spans="2:3" x14ac:dyDescent="0.3">
      <c r="B678" s="32"/>
      <c r="C678" s="13" t="str">
        <f t="shared" si="10"/>
        <v/>
      </c>
    </row>
    <row r="679" spans="2:3" x14ac:dyDescent="0.3">
      <c r="B679" s="32"/>
      <c r="C679" s="13" t="str">
        <f t="shared" si="10"/>
        <v/>
      </c>
    </row>
    <row r="680" spans="2:3" x14ac:dyDescent="0.3">
      <c r="B680" s="32"/>
      <c r="C680" s="13" t="str">
        <f t="shared" si="10"/>
        <v/>
      </c>
    </row>
    <row r="681" spans="2:3" x14ac:dyDescent="0.3">
      <c r="B681" s="32"/>
      <c r="C681" s="13" t="str">
        <f t="shared" si="10"/>
        <v/>
      </c>
    </row>
    <row r="682" spans="2:3" x14ac:dyDescent="0.3">
      <c r="B682" s="32"/>
      <c r="C682" s="13" t="str">
        <f t="shared" si="10"/>
        <v/>
      </c>
    </row>
    <row r="683" spans="2:3" x14ac:dyDescent="0.3">
      <c r="B683" s="32"/>
      <c r="C683" s="13" t="str">
        <f t="shared" si="10"/>
        <v/>
      </c>
    </row>
    <row r="684" spans="2:3" x14ac:dyDescent="0.3">
      <c r="B684" s="32"/>
      <c r="C684" s="13" t="str">
        <f t="shared" si="10"/>
        <v/>
      </c>
    </row>
    <row r="685" spans="2:3" x14ac:dyDescent="0.3">
      <c r="B685" s="32"/>
      <c r="C685" s="13" t="str">
        <f t="shared" si="10"/>
        <v/>
      </c>
    </row>
    <row r="686" spans="2:3" x14ac:dyDescent="0.3">
      <c r="B686" s="32"/>
      <c r="C686" s="13" t="str">
        <f t="shared" si="10"/>
        <v/>
      </c>
    </row>
    <row r="687" spans="2:3" x14ac:dyDescent="0.3">
      <c r="B687" s="32"/>
      <c r="C687" s="13" t="str">
        <f t="shared" si="10"/>
        <v/>
      </c>
    </row>
    <row r="688" spans="2:3" x14ac:dyDescent="0.3">
      <c r="B688" s="32"/>
      <c r="C688" s="13" t="str">
        <f t="shared" si="10"/>
        <v/>
      </c>
    </row>
    <row r="689" spans="2:3" x14ac:dyDescent="0.3">
      <c r="B689" s="32"/>
      <c r="C689" s="13" t="str">
        <f t="shared" si="10"/>
        <v/>
      </c>
    </row>
    <row r="690" spans="2:3" x14ac:dyDescent="0.3">
      <c r="B690" s="32"/>
      <c r="C690" s="13" t="str">
        <f t="shared" si="10"/>
        <v/>
      </c>
    </row>
    <row r="691" spans="2:3" x14ac:dyDescent="0.3">
      <c r="B691" s="32"/>
      <c r="C691" s="13" t="str">
        <f t="shared" si="10"/>
        <v/>
      </c>
    </row>
    <row r="692" spans="2:3" x14ac:dyDescent="0.3">
      <c r="B692" s="32"/>
      <c r="C692" s="13" t="str">
        <f t="shared" si="10"/>
        <v/>
      </c>
    </row>
    <row r="693" spans="2:3" x14ac:dyDescent="0.3">
      <c r="B693" s="32"/>
      <c r="C693" s="13" t="str">
        <f t="shared" si="10"/>
        <v/>
      </c>
    </row>
    <row r="694" spans="2:3" x14ac:dyDescent="0.3">
      <c r="B694" s="32"/>
      <c r="C694" s="13" t="str">
        <f t="shared" si="10"/>
        <v/>
      </c>
    </row>
    <row r="695" spans="2:3" x14ac:dyDescent="0.3">
      <c r="B695" s="32"/>
      <c r="C695" s="13" t="str">
        <f t="shared" si="10"/>
        <v/>
      </c>
    </row>
    <row r="696" spans="2:3" x14ac:dyDescent="0.3">
      <c r="B696" s="32"/>
      <c r="C696" s="13" t="str">
        <f t="shared" si="10"/>
        <v/>
      </c>
    </row>
    <row r="697" spans="2:3" x14ac:dyDescent="0.3">
      <c r="B697" s="32"/>
      <c r="C697" s="13" t="str">
        <f t="shared" si="10"/>
        <v/>
      </c>
    </row>
    <row r="698" spans="2:3" x14ac:dyDescent="0.3">
      <c r="B698" s="32"/>
      <c r="C698" s="13" t="str">
        <f t="shared" si="10"/>
        <v/>
      </c>
    </row>
    <row r="699" spans="2:3" x14ac:dyDescent="0.3">
      <c r="B699" s="32"/>
      <c r="C699" s="13" t="str">
        <f t="shared" si="10"/>
        <v/>
      </c>
    </row>
    <row r="700" spans="2:3" x14ac:dyDescent="0.3">
      <c r="B700" s="32"/>
      <c r="C700" s="13" t="str">
        <f t="shared" si="10"/>
        <v/>
      </c>
    </row>
    <row r="701" spans="2:3" x14ac:dyDescent="0.3">
      <c r="B701" s="32"/>
      <c r="C701" s="13" t="str">
        <f t="shared" si="10"/>
        <v/>
      </c>
    </row>
    <row r="702" spans="2:3" x14ac:dyDescent="0.3">
      <c r="B702" s="32"/>
      <c r="C702" s="13" t="str">
        <f t="shared" si="10"/>
        <v/>
      </c>
    </row>
    <row r="703" spans="2:3" x14ac:dyDescent="0.3">
      <c r="B703" s="32"/>
      <c r="C703" s="13" t="str">
        <f t="shared" si="10"/>
        <v/>
      </c>
    </row>
    <row r="704" spans="2:3" x14ac:dyDescent="0.3">
      <c r="B704" s="32"/>
      <c r="C704" s="13" t="str">
        <f t="shared" si="10"/>
        <v/>
      </c>
    </row>
    <row r="705" spans="2:3" x14ac:dyDescent="0.3">
      <c r="B705" s="32"/>
      <c r="C705" s="13" t="str">
        <f t="shared" si="10"/>
        <v/>
      </c>
    </row>
    <row r="706" spans="2:3" x14ac:dyDescent="0.3">
      <c r="B706" s="32"/>
      <c r="C706" s="13" t="str">
        <f t="shared" si="10"/>
        <v/>
      </c>
    </row>
    <row r="707" spans="2:3" x14ac:dyDescent="0.3">
      <c r="B707" s="32"/>
      <c r="C707" s="13" t="str">
        <f t="shared" si="10"/>
        <v/>
      </c>
    </row>
    <row r="708" spans="2:3" x14ac:dyDescent="0.3">
      <c r="B708" s="32"/>
      <c r="C708" s="13" t="str">
        <f t="shared" si="10"/>
        <v/>
      </c>
    </row>
    <row r="709" spans="2:3" x14ac:dyDescent="0.3">
      <c r="B709" s="32"/>
      <c r="C709" s="13" t="str">
        <f t="shared" ref="C709:C772" si="11">IF(B709="","",IF(ISNUMBER(B709),TEXT(B709,"0"),SUBSTITUTE(SUBSTITUTE(TRIM(B709),"-","")," ","")))</f>
        <v/>
      </c>
    </row>
    <row r="710" spans="2:3" x14ac:dyDescent="0.3">
      <c r="B710" s="32"/>
      <c r="C710" s="13" t="str">
        <f t="shared" si="11"/>
        <v/>
      </c>
    </row>
    <row r="711" spans="2:3" x14ac:dyDescent="0.3">
      <c r="B711" s="32"/>
      <c r="C711" s="13" t="str">
        <f t="shared" si="11"/>
        <v/>
      </c>
    </row>
    <row r="712" spans="2:3" x14ac:dyDescent="0.3">
      <c r="B712" s="32"/>
      <c r="C712" s="13" t="str">
        <f t="shared" si="11"/>
        <v/>
      </c>
    </row>
    <row r="713" spans="2:3" x14ac:dyDescent="0.3">
      <c r="B713" s="32"/>
      <c r="C713" s="13" t="str">
        <f t="shared" si="11"/>
        <v/>
      </c>
    </row>
    <row r="714" spans="2:3" x14ac:dyDescent="0.3">
      <c r="B714" s="32"/>
      <c r="C714" s="13" t="str">
        <f t="shared" si="11"/>
        <v/>
      </c>
    </row>
    <row r="715" spans="2:3" x14ac:dyDescent="0.3">
      <c r="B715" s="32"/>
      <c r="C715" s="13" t="str">
        <f t="shared" si="11"/>
        <v/>
      </c>
    </row>
    <row r="716" spans="2:3" x14ac:dyDescent="0.3">
      <c r="B716" s="32"/>
      <c r="C716" s="13" t="str">
        <f t="shared" si="11"/>
        <v/>
      </c>
    </row>
    <row r="717" spans="2:3" x14ac:dyDescent="0.3">
      <c r="B717" s="32"/>
      <c r="C717" s="13" t="str">
        <f t="shared" si="11"/>
        <v/>
      </c>
    </row>
    <row r="718" spans="2:3" x14ac:dyDescent="0.3">
      <c r="B718" s="32"/>
      <c r="C718" s="13" t="str">
        <f t="shared" si="11"/>
        <v/>
      </c>
    </row>
    <row r="719" spans="2:3" x14ac:dyDescent="0.3">
      <c r="B719" s="32"/>
      <c r="C719" s="13" t="str">
        <f t="shared" si="11"/>
        <v/>
      </c>
    </row>
    <row r="720" spans="2:3" x14ac:dyDescent="0.3">
      <c r="B720" s="32"/>
      <c r="C720" s="13" t="str">
        <f t="shared" si="11"/>
        <v/>
      </c>
    </row>
    <row r="721" spans="2:3" x14ac:dyDescent="0.3">
      <c r="B721" s="32"/>
      <c r="C721" s="13" t="str">
        <f t="shared" si="11"/>
        <v/>
      </c>
    </row>
    <row r="722" spans="2:3" x14ac:dyDescent="0.3">
      <c r="B722" s="32"/>
      <c r="C722" s="13" t="str">
        <f t="shared" si="11"/>
        <v/>
      </c>
    </row>
    <row r="723" spans="2:3" x14ac:dyDescent="0.3">
      <c r="B723" s="32"/>
      <c r="C723" s="13" t="str">
        <f t="shared" si="11"/>
        <v/>
      </c>
    </row>
    <row r="724" spans="2:3" x14ac:dyDescent="0.3">
      <c r="B724" s="32"/>
      <c r="C724" s="13" t="str">
        <f t="shared" si="11"/>
        <v/>
      </c>
    </row>
    <row r="725" spans="2:3" x14ac:dyDescent="0.3">
      <c r="B725" s="32"/>
      <c r="C725" s="13" t="str">
        <f t="shared" si="11"/>
        <v/>
      </c>
    </row>
    <row r="726" spans="2:3" x14ac:dyDescent="0.3">
      <c r="B726" s="32"/>
      <c r="C726" s="13" t="str">
        <f t="shared" si="11"/>
        <v/>
      </c>
    </row>
    <row r="727" spans="2:3" x14ac:dyDescent="0.3">
      <c r="B727" s="32"/>
      <c r="C727" s="13" t="str">
        <f t="shared" si="11"/>
        <v/>
      </c>
    </row>
    <row r="728" spans="2:3" x14ac:dyDescent="0.3">
      <c r="B728" s="32"/>
      <c r="C728" s="13" t="str">
        <f t="shared" si="11"/>
        <v/>
      </c>
    </row>
    <row r="729" spans="2:3" x14ac:dyDescent="0.3">
      <c r="B729" s="32"/>
      <c r="C729" s="13" t="str">
        <f t="shared" si="11"/>
        <v/>
      </c>
    </row>
    <row r="730" spans="2:3" x14ac:dyDescent="0.3">
      <c r="B730" s="32"/>
      <c r="C730" s="13" t="str">
        <f t="shared" si="11"/>
        <v/>
      </c>
    </row>
    <row r="731" spans="2:3" x14ac:dyDescent="0.3">
      <c r="B731" s="32"/>
      <c r="C731" s="13" t="str">
        <f t="shared" si="11"/>
        <v/>
      </c>
    </row>
    <row r="732" spans="2:3" x14ac:dyDescent="0.3">
      <c r="B732" s="32"/>
      <c r="C732" s="13" t="str">
        <f t="shared" si="11"/>
        <v/>
      </c>
    </row>
    <row r="733" spans="2:3" x14ac:dyDescent="0.3">
      <c r="B733" s="32"/>
      <c r="C733" s="13" t="str">
        <f t="shared" si="11"/>
        <v/>
      </c>
    </row>
    <row r="734" spans="2:3" x14ac:dyDescent="0.3">
      <c r="B734" s="32"/>
      <c r="C734" s="13" t="str">
        <f t="shared" si="11"/>
        <v/>
      </c>
    </row>
    <row r="735" spans="2:3" x14ac:dyDescent="0.3">
      <c r="B735" s="32"/>
      <c r="C735" s="13" t="str">
        <f t="shared" si="11"/>
        <v/>
      </c>
    </row>
    <row r="736" spans="2:3" x14ac:dyDescent="0.3">
      <c r="B736" s="32"/>
      <c r="C736" s="13" t="str">
        <f t="shared" si="11"/>
        <v/>
      </c>
    </row>
    <row r="737" spans="2:3" x14ac:dyDescent="0.3">
      <c r="B737" s="32"/>
      <c r="C737" s="13" t="str">
        <f t="shared" si="11"/>
        <v/>
      </c>
    </row>
    <row r="738" spans="2:3" x14ac:dyDescent="0.3">
      <c r="B738" s="32"/>
      <c r="C738" s="13" t="str">
        <f t="shared" si="11"/>
        <v/>
      </c>
    </row>
    <row r="739" spans="2:3" x14ac:dyDescent="0.3">
      <c r="B739" s="32"/>
      <c r="C739" s="13" t="str">
        <f t="shared" si="11"/>
        <v/>
      </c>
    </row>
    <row r="740" spans="2:3" x14ac:dyDescent="0.3">
      <c r="B740" s="32"/>
      <c r="C740" s="13" t="str">
        <f t="shared" si="11"/>
        <v/>
      </c>
    </row>
    <row r="741" spans="2:3" x14ac:dyDescent="0.3">
      <c r="B741" s="32"/>
      <c r="C741" s="13" t="str">
        <f t="shared" si="11"/>
        <v/>
      </c>
    </row>
    <row r="742" spans="2:3" x14ac:dyDescent="0.3">
      <c r="B742" s="32"/>
      <c r="C742" s="13" t="str">
        <f t="shared" si="11"/>
        <v/>
      </c>
    </row>
    <row r="743" spans="2:3" x14ac:dyDescent="0.3">
      <c r="B743" s="32"/>
      <c r="C743" s="13" t="str">
        <f t="shared" si="11"/>
        <v/>
      </c>
    </row>
    <row r="744" spans="2:3" x14ac:dyDescent="0.3">
      <c r="B744" s="32"/>
      <c r="C744" s="13" t="str">
        <f t="shared" si="11"/>
        <v/>
      </c>
    </row>
    <row r="745" spans="2:3" x14ac:dyDescent="0.3">
      <c r="B745" s="32"/>
      <c r="C745" s="13" t="str">
        <f t="shared" si="11"/>
        <v/>
      </c>
    </row>
    <row r="746" spans="2:3" x14ac:dyDescent="0.3">
      <c r="B746" s="32"/>
      <c r="C746" s="13" t="str">
        <f t="shared" si="11"/>
        <v/>
      </c>
    </row>
    <row r="747" spans="2:3" x14ac:dyDescent="0.3">
      <c r="B747" s="32"/>
      <c r="C747" s="13" t="str">
        <f t="shared" si="11"/>
        <v/>
      </c>
    </row>
    <row r="748" spans="2:3" x14ac:dyDescent="0.3">
      <c r="B748" s="32"/>
      <c r="C748" s="13" t="str">
        <f t="shared" si="11"/>
        <v/>
      </c>
    </row>
    <row r="749" spans="2:3" x14ac:dyDescent="0.3">
      <c r="B749" s="32"/>
      <c r="C749" s="13" t="str">
        <f t="shared" si="11"/>
        <v/>
      </c>
    </row>
    <row r="750" spans="2:3" x14ac:dyDescent="0.3">
      <c r="B750" s="32"/>
      <c r="C750" s="13" t="str">
        <f t="shared" si="11"/>
        <v/>
      </c>
    </row>
    <row r="751" spans="2:3" x14ac:dyDescent="0.3">
      <c r="B751" s="32"/>
      <c r="C751" s="13" t="str">
        <f t="shared" si="11"/>
        <v/>
      </c>
    </row>
    <row r="752" spans="2:3" x14ac:dyDescent="0.3">
      <c r="B752" s="32"/>
      <c r="C752" s="13" t="str">
        <f t="shared" si="11"/>
        <v/>
      </c>
    </row>
    <row r="753" spans="2:3" x14ac:dyDescent="0.3">
      <c r="B753" s="32"/>
      <c r="C753" s="13" t="str">
        <f t="shared" si="11"/>
        <v/>
      </c>
    </row>
    <row r="754" spans="2:3" x14ac:dyDescent="0.3">
      <c r="B754" s="32"/>
      <c r="C754" s="13" t="str">
        <f t="shared" si="11"/>
        <v/>
      </c>
    </row>
    <row r="755" spans="2:3" x14ac:dyDescent="0.3">
      <c r="B755" s="32"/>
      <c r="C755" s="13" t="str">
        <f t="shared" si="11"/>
        <v/>
      </c>
    </row>
    <row r="756" spans="2:3" x14ac:dyDescent="0.3">
      <c r="B756" s="32"/>
      <c r="C756" s="13" t="str">
        <f t="shared" si="11"/>
        <v/>
      </c>
    </row>
    <row r="757" spans="2:3" x14ac:dyDescent="0.3">
      <c r="B757" s="32"/>
      <c r="C757" s="13" t="str">
        <f t="shared" si="11"/>
        <v/>
      </c>
    </row>
    <row r="758" spans="2:3" x14ac:dyDescent="0.3">
      <c r="B758" s="32"/>
      <c r="C758" s="13" t="str">
        <f t="shared" si="11"/>
        <v/>
      </c>
    </row>
    <row r="759" spans="2:3" x14ac:dyDescent="0.3">
      <c r="B759" s="32"/>
      <c r="C759" s="13" t="str">
        <f t="shared" si="11"/>
        <v/>
      </c>
    </row>
    <row r="760" spans="2:3" x14ac:dyDescent="0.3">
      <c r="B760" s="32"/>
      <c r="C760" s="13" t="str">
        <f t="shared" si="11"/>
        <v/>
      </c>
    </row>
    <row r="761" spans="2:3" x14ac:dyDescent="0.3">
      <c r="B761" s="32"/>
      <c r="C761" s="13" t="str">
        <f t="shared" si="11"/>
        <v/>
      </c>
    </row>
    <row r="762" spans="2:3" x14ac:dyDescent="0.3">
      <c r="B762" s="32"/>
      <c r="C762" s="13" t="str">
        <f t="shared" si="11"/>
        <v/>
      </c>
    </row>
    <row r="763" spans="2:3" x14ac:dyDescent="0.3">
      <c r="B763" s="32"/>
      <c r="C763" s="13" t="str">
        <f t="shared" si="11"/>
        <v/>
      </c>
    </row>
    <row r="764" spans="2:3" x14ac:dyDescent="0.3">
      <c r="B764" s="32"/>
      <c r="C764" s="13" t="str">
        <f t="shared" si="11"/>
        <v/>
      </c>
    </row>
    <row r="765" spans="2:3" x14ac:dyDescent="0.3">
      <c r="B765" s="32"/>
      <c r="C765" s="13" t="str">
        <f t="shared" si="11"/>
        <v/>
      </c>
    </row>
    <row r="766" spans="2:3" x14ac:dyDescent="0.3">
      <c r="B766" s="32"/>
      <c r="C766" s="13" t="str">
        <f t="shared" si="11"/>
        <v/>
      </c>
    </row>
    <row r="767" spans="2:3" x14ac:dyDescent="0.3">
      <c r="B767" s="32"/>
      <c r="C767" s="13" t="str">
        <f t="shared" si="11"/>
        <v/>
      </c>
    </row>
    <row r="768" spans="2:3" x14ac:dyDescent="0.3">
      <c r="B768" s="32"/>
      <c r="C768" s="13" t="str">
        <f t="shared" si="11"/>
        <v/>
      </c>
    </row>
    <row r="769" spans="2:3" x14ac:dyDescent="0.3">
      <c r="B769" s="32"/>
      <c r="C769" s="13" t="str">
        <f t="shared" si="11"/>
        <v/>
      </c>
    </row>
    <row r="770" spans="2:3" x14ac:dyDescent="0.3">
      <c r="B770" s="32"/>
      <c r="C770" s="13" t="str">
        <f t="shared" si="11"/>
        <v/>
      </c>
    </row>
    <row r="771" spans="2:3" x14ac:dyDescent="0.3">
      <c r="B771" s="32"/>
      <c r="C771" s="13" t="str">
        <f t="shared" si="11"/>
        <v/>
      </c>
    </row>
    <row r="772" spans="2:3" x14ac:dyDescent="0.3">
      <c r="B772" s="32"/>
      <c r="C772" s="13" t="str">
        <f t="shared" si="11"/>
        <v/>
      </c>
    </row>
    <row r="773" spans="2:3" x14ac:dyDescent="0.3">
      <c r="B773" s="32"/>
      <c r="C773" s="13" t="str">
        <f t="shared" ref="C773:C836" si="12">IF(B773="","",IF(ISNUMBER(B773),TEXT(B773,"0"),SUBSTITUTE(SUBSTITUTE(TRIM(B773),"-","")," ","")))</f>
        <v/>
      </c>
    </row>
    <row r="774" spans="2:3" x14ac:dyDescent="0.3">
      <c r="B774" s="32"/>
      <c r="C774" s="13" t="str">
        <f t="shared" si="12"/>
        <v/>
      </c>
    </row>
    <row r="775" spans="2:3" x14ac:dyDescent="0.3">
      <c r="B775" s="32"/>
      <c r="C775" s="13" t="str">
        <f t="shared" si="12"/>
        <v/>
      </c>
    </row>
    <row r="776" spans="2:3" x14ac:dyDescent="0.3">
      <c r="B776" s="32"/>
      <c r="C776" s="13" t="str">
        <f t="shared" si="12"/>
        <v/>
      </c>
    </row>
    <row r="777" spans="2:3" x14ac:dyDescent="0.3">
      <c r="B777" s="32"/>
      <c r="C777" s="13" t="str">
        <f t="shared" si="12"/>
        <v/>
      </c>
    </row>
    <row r="778" spans="2:3" x14ac:dyDescent="0.3">
      <c r="B778" s="32"/>
      <c r="C778" s="13" t="str">
        <f t="shared" si="12"/>
        <v/>
      </c>
    </row>
    <row r="779" spans="2:3" x14ac:dyDescent="0.3">
      <c r="B779" s="32"/>
      <c r="C779" s="13" t="str">
        <f t="shared" si="12"/>
        <v/>
      </c>
    </row>
    <row r="780" spans="2:3" x14ac:dyDescent="0.3">
      <c r="B780" s="32"/>
      <c r="C780" s="13" t="str">
        <f t="shared" si="12"/>
        <v/>
      </c>
    </row>
    <row r="781" spans="2:3" x14ac:dyDescent="0.3">
      <c r="B781" s="32"/>
      <c r="C781" s="13" t="str">
        <f t="shared" si="12"/>
        <v/>
      </c>
    </row>
    <row r="782" spans="2:3" x14ac:dyDescent="0.3">
      <c r="B782" s="32"/>
      <c r="C782" s="13" t="str">
        <f t="shared" si="12"/>
        <v/>
      </c>
    </row>
    <row r="783" spans="2:3" x14ac:dyDescent="0.3">
      <c r="B783" s="32"/>
      <c r="C783" s="13" t="str">
        <f t="shared" si="12"/>
        <v/>
      </c>
    </row>
    <row r="784" spans="2:3" x14ac:dyDescent="0.3">
      <c r="B784" s="32"/>
      <c r="C784" s="13" t="str">
        <f t="shared" si="12"/>
        <v/>
      </c>
    </row>
    <row r="785" spans="2:3" x14ac:dyDescent="0.3">
      <c r="B785" s="32"/>
      <c r="C785" s="13" t="str">
        <f t="shared" si="12"/>
        <v/>
      </c>
    </row>
    <row r="786" spans="2:3" x14ac:dyDescent="0.3">
      <c r="B786" s="32"/>
      <c r="C786" s="13" t="str">
        <f t="shared" si="12"/>
        <v/>
      </c>
    </row>
    <row r="787" spans="2:3" x14ac:dyDescent="0.3">
      <c r="B787" s="32"/>
      <c r="C787" s="13" t="str">
        <f t="shared" si="12"/>
        <v/>
      </c>
    </row>
    <row r="788" spans="2:3" x14ac:dyDescent="0.3">
      <c r="B788" s="32"/>
      <c r="C788" s="13" t="str">
        <f t="shared" si="12"/>
        <v/>
      </c>
    </row>
    <row r="789" spans="2:3" x14ac:dyDescent="0.3">
      <c r="B789" s="32"/>
      <c r="C789" s="13" t="str">
        <f t="shared" si="12"/>
        <v/>
      </c>
    </row>
    <row r="790" spans="2:3" x14ac:dyDescent="0.3">
      <c r="B790" s="32"/>
      <c r="C790" s="13" t="str">
        <f t="shared" si="12"/>
        <v/>
      </c>
    </row>
    <row r="791" spans="2:3" x14ac:dyDescent="0.3">
      <c r="B791" s="32"/>
      <c r="C791" s="13" t="str">
        <f t="shared" si="12"/>
        <v/>
      </c>
    </row>
    <row r="792" spans="2:3" x14ac:dyDescent="0.3">
      <c r="B792" s="32"/>
      <c r="C792" s="13" t="str">
        <f t="shared" si="12"/>
        <v/>
      </c>
    </row>
    <row r="793" spans="2:3" x14ac:dyDescent="0.3">
      <c r="B793" s="32"/>
      <c r="C793" s="13" t="str">
        <f t="shared" si="12"/>
        <v/>
      </c>
    </row>
    <row r="794" spans="2:3" x14ac:dyDescent="0.3">
      <c r="B794" s="32"/>
      <c r="C794" s="13" t="str">
        <f t="shared" si="12"/>
        <v/>
      </c>
    </row>
    <row r="795" spans="2:3" x14ac:dyDescent="0.3">
      <c r="B795" s="32"/>
      <c r="C795" s="13" t="str">
        <f t="shared" si="12"/>
        <v/>
      </c>
    </row>
    <row r="796" spans="2:3" x14ac:dyDescent="0.3">
      <c r="B796" s="32"/>
      <c r="C796" s="13" t="str">
        <f t="shared" si="12"/>
        <v/>
      </c>
    </row>
    <row r="797" spans="2:3" x14ac:dyDescent="0.3">
      <c r="B797" s="32"/>
      <c r="C797" s="13" t="str">
        <f t="shared" si="12"/>
        <v/>
      </c>
    </row>
    <row r="798" spans="2:3" x14ac:dyDescent="0.3">
      <c r="B798" s="32"/>
      <c r="C798" s="13" t="str">
        <f t="shared" si="12"/>
        <v/>
      </c>
    </row>
    <row r="799" spans="2:3" x14ac:dyDescent="0.3">
      <c r="B799" s="32"/>
      <c r="C799" s="13" t="str">
        <f t="shared" si="12"/>
        <v/>
      </c>
    </row>
    <row r="800" spans="2:3" x14ac:dyDescent="0.3">
      <c r="B800" s="32"/>
      <c r="C800" s="13" t="str">
        <f t="shared" si="12"/>
        <v/>
      </c>
    </row>
    <row r="801" spans="2:3" x14ac:dyDescent="0.3">
      <c r="B801" s="32"/>
      <c r="C801" s="13" t="str">
        <f t="shared" si="12"/>
        <v/>
      </c>
    </row>
    <row r="802" spans="2:3" x14ac:dyDescent="0.3">
      <c r="B802" s="32"/>
      <c r="C802" s="13" t="str">
        <f t="shared" si="12"/>
        <v/>
      </c>
    </row>
    <row r="803" spans="2:3" x14ac:dyDescent="0.3">
      <c r="B803" s="32"/>
      <c r="C803" s="13" t="str">
        <f t="shared" si="12"/>
        <v/>
      </c>
    </row>
    <row r="804" spans="2:3" x14ac:dyDescent="0.3">
      <c r="B804" s="32"/>
      <c r="C804" s="13" t="str">
        <f t="shared" si="12"/>
        <v/>
      </c>
    </row>
    <row r="805" spans="2:3" x14ac:dyDescent="0.3">
      <c r="B805" s="32"/>
      <c r="C805" s="13" t="str">
        <f t="shared" si="12"/>
        <v/>
      </c>
    </row>
    <row r="806" spans="2:3" x14ac:dyDescent="0.3">
      <c r="B806" s="32"/>
      <c r="C806" s="13" t="str">
        <f t="shared" si="12"/>
        <v/>
      </c>
    </row>
    <row r="807" spans="2:3" x14ac:dyDescent="0.3">
      <c r="B807" s="32"/>
      <c r="C807" s="13" t="str">
        <f t="shared" si="12"/>
        <v/>
      </c>
    </row>
    <row r="808" spans="2:3" x14ac:dyDescent="0.3">
      <c r="B808" s="32"/>
      <c r="C808" s="13" t="str">
        <f t="shared" si="12"/>
        <v/>
      </c>
    </row>
    <row r="809" spans="2:3" x14ac:dyDescent="0.3">
      <c r="B809" s="32"/>
      <c r="C809" s="13" t="str">
        <f t="shared" si="12"/>
        <v/>
      </c>
    </row>
    <row r="810" spans="2:3" x14ac:dyDescent="0.3">
      <c r="B810" s="32"/>
      <c r="C810" s="13" t="str">
        <f t="shared" si="12"/>
        <v/>
      </c>
    </row>
    <row r="811" spans="2:3" x14ac:dyDescent="0.3">
      <c r="B811" s="32"/>
      <c r="C811" s="13" t="str">
        <f t="shared" si="12"/>
        <v/>
      </c>
    </row>
    <row r="812" spans="2:3" x14ac:dyDescent="0.3">
      <c r="B812" s="32"/>
      <c r="C812" s="13" t="str">
        <f t="shared" si="12"/>
        <v/>
      </c>
    </row>
    <row r="813" spans="2:3" x14ac:dyDescent="0.3">
      <c r="B813" s="32"/>
      <c r="C813" s="13" t="str">
        <f t="shared" si="12"/>
        <v/>
      </c>
    </row>
    <row r="814" spans="2:3" x14ac:dyDescent="0.3">
      <c r="B814" s="32"/>
      <c r="C814" s="13" t="str">
        <f t="shared" si="12"/>
        <v/>
      </c>
    </row>
    <row r="815" spans="2:3" x14ac:dyDescent="0.3">
      <c r="B815" s="32"/>
      <c r="C815" s="13" t="str">
        <f t="shared" si="12"/>
        <v/>
      </c>
    </row>
    <row r="816" spans="2:3" x14ac:dyDescent="0.3">
      <c r="B816" s="32"/>
      <c r="C816" s="13" t="str">
        <f t="shared" si="12"/>
        <v/>
      </c>
    </row>
    <row r="817" spans="2:3" x14ac:dyDescent="0.3">
      <c r="B817" s="32"/>
      <c r="C817" s="13" t="str">
        <f t="shared" si="12"/>
        <v/>
      </c>
    </row>
    <row r="818" spans="2:3" x14ac:dyDescent="0.3">
      <c r="B818" s="32"/>
      <c r="C818" s="13" t="str">
        <f t="shared" si="12"/>
        <v/>
      </c>
    </row>
    <row r="819" spans="2:3" x14ac:dyDescent="0.3">
      <c r="B819" s="32"/>
      <c r="C819" s="13" t="str">
        <f t="shared" si="12"/>
        <v/>
      </c>
    </row>
    <row r="820" spans="2:3" x14ac:dyDescent="0.3">
      <c r="B820" s="32"/>
      <c r="C820" s="13" t="str">
        <f t="shared" si="12"/>
        <v/>
      </c>
    </row>
    <row r="821" spans="2:3" x14ac:dyDescent="0.3">
      <c r="B821" s="32"/>
      <c r="C821" s="13" t="str">
        <f t="shared" si="12"/>
        <v/>
      </c>
    </row>
    <row r="822" spans="2:3" x14ac:dyDescent="0.3">
      <c r="B822" s="32"/>
      <c r="C822" s="13" t="str">
        <f t="shared" si="12"/>
        <v/>
      </c>
    </row>
    <row r="823" spans="2:3" x14ac:dyDescent="0.3">
      <c r="B823" s="32"/>
      <c r="C823" s="13" t="str">
        <f t="shared" si="12"/>
        <v/>
      </c>
    </row>
    <row r="824" spans="2:3" x14ac:dyDescent="0.3">
      <c r="B824" s="32"/>
      <c r="C824" s="13" t="str">
        <f t="shared" si="12"/>
        <v/>
      </c>
    </row>
    <row r="825" spans="2:3" x14ac:dyDescent="0.3">
      <c r="B825" s="32"/>
      <c r="C825" s="13" t="str">
        <f t="shared" si="12"/>
        <v/>
      </c>
    </row>
    <row r="826" spans="2:3" x14ac:dyDescent="0.3">
      <c r="B826" s="32"/>
      <c r="C826" s="13" t="str">
        <f t="shared" si="12"/>
        <v/>
      </c>
    </row>
    <row r="827" spans="2:3" x14ac:dyDescent="0.3">
      <c r="B827" s="32"/>
      <c r="C827" s="13" t="str">
        <f t="shared" si="12"/>
        <v/>
      </c>
    </row>
    <row r="828" spans="2:3" x14ac:dyDescent="0.3">
      <c r="B828" s="32"/>
      <c r="C828" s="13" t="str">
        <f t="shared" si="12"/>
        <v/>
      </c>
    </row>
    <row r="829" spans="2:3" x14ac:dyDescent="0.3">
      <c r="B829" s="32"/>
      <c r="C829" s="13" t="str">
        <f t="shared" si="12"/>
        <v/>
      </c>
    </row>
    <row r="830" spans="2:3" x14ac:dyDescent="0.3">
      <c r="B830" s="32"/>
      <c r="C830" s="13" t="str">
        <f t="shared" si="12"/>
        <v/>
      </c>
    </row>
    <row r="831" spans="2:3" x14ac:dyDescent="0.3">
      <c r="B831" s="32"/>
      <c r="C831" s="13" t="str">
        <f t="shared" si="12"/>
        <v/>
      </c>
    </row>
    <row r="832" spans="2:3" x14ac:dyDescent="0.3">
      <c r="B832" s="32"/>
      <c r="C832" s="13" t="str">
        <f t="shared" si="12"/>
        <v/>
      </c>
    </row>
    <row r="833" spans="2:3" x14ac:dyDescent="0.3">
      <c r="B833" s="32"/>
      <c r="C833" s="13" t="str">
        <f t="shared" si="12"/>
        <v/>
      </c>
    </row>
    <row r="834" spans="2:3" x14ac:dyDescent="0.3">
      <c r="B834" s="32"/>
      <c r="C834" s="13" t="str">
        <f t="shared" si="12"/>
        <v/>
      </c>
    </row>
    <row r="835" spans="2:3" x14ac:dyDescent="0.3">
      <c r="B835" s="32"/>
      <c r="C835" s="13" t="str">
        <f t="shared" si="12"/>
        <v/>
      </c>
    </row>
    <row r="836" spans="2:3" x14ac:dyDescent="0.3">
      <c r="B836" s="32"/>
      <c r="C836" s="13" t="str">
        <f t="shared" si="12"/>
        <v/>
      </c>
    </row>
    <row r="837" spans="2:3" x14ac:dyDescent="0.3">
      <c r="B837" s="32"/>
      <c r="C837" s="13" t="str">
        <f t="shared" ref="C837:C900" si="13">IF(B837="","",IF(ISNUMBER(B837),TEXT(B837,"0"),SUBSTITUTE(SUBSTITUTE(TRIM(B837),"-","")," ","")))</f>
        <v/>
      </c>
    </row>
    <row r="838" spans="2:3" x14ac:dyDescent="0.3">
      <c r="B838" s="32"/>
      <c r="C838" s="13" t="str">
        <f t="shared" si="13"/>
        <v/>
      </c>
    </row>
    <row r="839" spans="2:3" x14ac:dyDescent="0.3">
      <c r="B839" s="32"/>
      <c r="C839" s="13" t="str">
        <f t="shared" si="13"/>
        <v/>
      </c>
    </row>
    <row r="840" spans="2:3" x14ac:dyDescent="0.3">
      <c r="B840" s="32"/>
      <c r="C840" s="13" t="str">
        <f t="shared" si="13"/>
        <v/>
      </c>
    </row>
    <row r="841" spans="2:3" x14ac:dyDescent="0.3">
      <c r="B841" s="32"/>
      <c r="C841" s="13" t="str">
        <f t="shared" si="13"/>
        <v/>
      </c>
    </row>
    <row r="842" spans="2:3" x14ac:dyDescent="0.3">
      <c r="B842" s="32"/>
      <c r="C842" s="13" t="str">
        <f t="shared" si="13"/>
        <v/>
      </c>
    </row>
    <row r="843" spans="2:3" x14ac:dyDescent="0.3">
      <c r="B843" s="32"/>
      <c r="C843" s="13" t="str">
        <f t="shared" si="13"/>
        <v/>
      </c>
    </row>
    <row r="844" spans="2:3" x14ac:dyDescent="0.3">
      <c r="B844" s="32"/>
      <c r="C844" s="13" t="str">
        <f t="shared" si="13"/>
        <v/>
      </c>
    </row>
    <row r="845" spans="2:3" x14ac:dyDescent="0.3">
      <c r="B845" s="32"/>
      <c r="C845" s="13" t="str">
        <f t="shared" si="13"/>
        <v/>
      </c>
    </row>
    <row r="846" spans="2:3" x14ac:dyDescent="0.3">
      <c r="B846" s="32"/>
      <c r="C846" s="13" t="str">
        <f t="shared" si="13"/>
        <v/>
      </c>
    </row>
    <row r="847" spans="2:3" x14ac:dyDescent="0.3">
      <c r="B847" s="32"/>
      <c r="C847" s="13" t="str">
        <f t="shared" si="13"/>
        <v/>
      </c>
    </row>
    <row r="848" spans="2:3" x14ac:dyDescent="0.3">
      <c r="B848" s="32"/>
      <c r="C848" s="13" t="str">
        <f t="shared" si="13"/>
        <v/>
      </c>
    </row>
    <row r="849" spans="2:3" x14ac:dyDescent="0.3">
      <c r="B849" s="32"/>
      <c r="C849" s="13" t="str">
        <f t="shared" si="13"/>
        <v/>
      </c>
    </row>
    <row r="850" spans="2:3" x14ac:dyDescent="0.3">
      <c r="B850" s="32"/>
      <c r="C850" s="13" t="str">
        <f t="shared" si="13"/>
        <v/>
      </c>
    </row>
    <row r="851" spans="2:3" x14ac:dyDescent="0.3">
      <c r="B851" s="32"/>
      <c r="C851" s="13" t="str">
        <f t="shared" si="13"/>
        <v/>
      </c>
    </row>
    <row r="852" spans="2:3" x14ac:dyDescent="0.3">
      <c r="B852" s="32"/>
      <c r="C852" s="13" t="str">
        <f t="shared" si="13"/>
        <v/>
      </c>
    </row>
    <row r="853" spans="2:3" x14ac:dyDescent="0.3">
      <c r="B853" s="32"/>
      <c r="C853" s="13" t="str">
        <f t="shared" si="13"/>
        <v/>
      </c>
    </row>
    <row r="854" spans="2:3" x14ac:dyDescent="0.3">
      <c r="B854" s="32"/>
      <c r="C854" s="13" t="str">
        <f t="shared" si="13"/>
        <v/>
      </c>
    </row>
    <row r="855" spans="2:3" x14ac:dyDescent="0.3">
      <c r="B855" s="32"/>
      <c r="C855" s="13" t="str">
        <f t="shared" si="13"/>
        <v/>
      </c>
    </row>
    <row r="856" spans="2:3" x14ac:dyDescent="0.3">
      <c r="B856" s="32"/>
      <c r="C856" s="13" t="str">
        <f t="shared" si="13"/>
        <v/>
      </c>
    </row>
    <row r="857" spans="2:3" x14ac:dyDescent="0.3">
      <c r="B857" s="32"/>
      <c r="C857" s="13" t="str">
        <f t="shared" si="13"/>
        <v/>
      </c>
    </row>
    <row r="858" spans="2:3" x14ac:dyDescent="0.3">
      <c r="B858" s="32"/>
      <c r="C858" s="13" t="str">
        <f t="shared" si="13"/>
        <v/>
      </c>
    </row>
    <row r="859" spans="2:3" x14ac:dyDescent="0.3">
      <c r="B859" s="32"/>
      <c r="C859" s="13" t="str">
        <f t="shared" si="13"/>
        <v/>
      </c>
    </row>
    <row r="860" spans="2:3" x14ac:dyDescent="0.3">
      <c r="B860" s="32"/>
      <c r="C860" s="13" t="str">
        <f t="shared" si="13"/>
        <v/>
      </c>
    </row>
    <row r="861" spans="2:3" x14ac:dyDescent="0.3">
      <c r="B861" s="32"/>
      <c r="C861" s="13" t="str">
        <f t="shared" si="13"/>
        <v/>
      </c>
    </row>
    <row r="862" spans="2:3" x14ac:dyDescent="0.3">
      <c r="B862" s="32"/>
      <c r="C862" s="13" t="str">
        <f t="shared" si="13"/>
        <v/>
      </c>
    </row>
    <row r="863" spans="2:3" x14ac:dyDescent="0.3">
      <c r="B863" s="32"/>
      <c r="C863" s="13" t="str">
        <f t="shared" si="13"/>
        <v/>
      </c>
    </row>
    <row r="864" spans="2:3" x14ac:dyDescent="0.3">
      <c r="B864" s="32"/>
      <c r="C864" s="13" t="str">
        <f t="shared" si="13"/>
        <v/>
      </c>
    </row>
    <row r="865" spans="2:3" x14ac:dyDescent="0.3">
      <c r="B865" s="32"/>
      <c r="C865" s="13" t="str">
        <f t="shared" si="13"/>
        <v/>
      </c>
    </row>
    <row r="866" spans="2:3" x14ac:dyDescent="0.3">
      <c r="B866" s="32"/>
      <c r="C866" s="13" t="str">
        <f t="shared" si="13"/>
        <v/>
      </c>
    </row>
    <row r="867" spans="2:3" x14ac:dyDescent="0.3">
      <c r="B867" s="32"/>
      <c r="C867" s="13" t="str">
        <f t="shared" si="13"/>
        <v/>
      </c>
    </row>
    <row r="868" spans="2:3" x14ac:dyDescent="0.3">
      <c r="B868" s="32"/>
      <c r="C868" s="13" t="str">
        <f t="shared" si="13"/>
        <v/>
      </c>
    </row>
    <row r="869" spans="2:3" x14ac:dyDescent="0.3">
      <c r="B869" s="32"/>
      <c r="C869" s="13" t="str">
        <f t="shared" si="13"/>
        <v/>
      </c>
    </row>
    <row r="870" spans="2:3" x14ac:dyDescent="0.3">
      <c r="B870" s="32"/>
      <c r="C870" s="13" t="str">
        <f t="shared" si="13"/>
        <v/>
      </c>
    </row>
    <row r="871" spans="2:3" x14ac:dyDescent="0.3">
      <c r="B871" s="32"/>
      <c r="C871" s="13" t="str">
        <f t="shared" si="13"/>
        <v/>
      </c>
    </row>
    <row r="872" spans="2:3" x14ac:dyDescent="0.3">
      <c r="B872" s="32"/>
      <c r="C872" s="13" t="str">
        <f t="shared" si="13"/>
        <v/>
      </c>
    </row>
    <row r="873" spans="2:3" x14ac:dyDescent="0.3">
      <c r="B873" s="32"/>
      <c r="C873" s="13" t="str">
        <f t="shared" si="13"/>
        <v/>
      </c>
    </row>
    <row r="874" spans="2:3" x14ac:dyDescent="0.3">
      <c r="B874" s="32"/>
      <c r="C874" s="13" t="str">
        <f t="shared" si="13"/>
        <v/>
      </c>
    </row>
    <row r="875" spans="2:3" x14ac:dyDescent="0.3">
      <c r="B875" s="32"/>
      <c r="C875" s="13" t="str">
        <f t="shared" si="13"/>
        <v/>
      </c>
    </row>
    <row r="876" spans="2:3" x14ac:dyDescent="0.3">
      <c r="B876" s="32"/>
      <c r="C876" s="13" t="str">
        <f t="shared" si="13"/>
        <v/>
      </c>
    </row>
    <row r="877" spans="2:3" x14ac:dyDescent="0.3">
      <c r="B877" s="32"/>
      <c r="C877" s="13" t="str">
        <f t="shared" si="13"/>
        <v/>
      </c>
    </row>
    <row r="878" spans="2:3" x14ac:dyDescent="0.3">
      <c r="B878" s="32"/>
      <c r="C878" s="13" t="str">
        <f t="shared" si="13"/>
        <v/>
      </c>
    </row>
    <row r="879" spans="2:3" x14ac:dyDescent="0.3">
      <c r="B879" s="32"/>
      <c r="C879" s="13" t="str">
        <f t="shared" si="13"/>
        <v/>
      </c>
    </row>
    <row r="880" spans="2:3" x14ac:dyDescent="0.3">
      <c r="B880" s="32"/>
      <c r="C880" s="13" t="str">
        <f t="shared" si="13"/>
        <v/>
      </c>
    </row>
    <row r="881" spans="2:3" x14ac:dyDescent="0.3">
      <c r="B881" s="32"/>
      <c r="C881" s="13" t="str">
        <f t="shared" si="13"/>
        <v/>
      </c>
    </row>
    <row r="882" spans="2:3" x14ac:dyDescent="0.3">
      <c r="B882" s="32"/>
      <c r="C882" s="13" t="str">
        <f t="shared" si="13"/>
        <v/>
      </c>
    </row>
    <row r="883" spans="2:3" x14ac:dyDescent="0.3">
      <c r="B883" s="32"/>
      <c r="C883" s="13" t="str">
        <f t="shared" si="13"/>
        <v/>
      </c>
    </row>
    <row r="884" spans="2:3" x14ac:dyDescent="0.3">
      <c r="B884" s="32"/>
      <c r="C884" s="13" t="str">
        <f t="shared" si="13"/>
        <v/>
      </c>
    </row>
    <row r="885" spans="2:3" x14ac:dyDescent="0.3">
      <c r="B885" s="32"/>
      <c r="C885" s="13" t="str">
        <f t="shared" si="13"/>
        <v/>
      </c>
    </row>
    <row r="886" spans="2:3" x14ac:dyDescent="0.3">
      <c r="B886" s="32"/>
      <c r="C886" s="13" t="str">
        <f t="shared" si="13"/>
        <v/>
      </c>
    </row>
    <row r="887" spans="2:3" x14ac:dyDescent="0.3">
      <c r="B887" s="32"/>
      <c r="C887" s="13" t="str">
        <f t="shared" si="13"/>
        <v/>
      </c>
    </row>
    <row r="888" spans="2:3" x14ac:dyDescent="0.3">
      <c r="B888" s="32"/>
      <c r="C888" s="13" t="str">
        <f t="shared" si="13"/>
        <v/>
      </c>
    </row>
    <row r="889" spans="2:3" x14ac:dyDescent="0.3">
      <c r="B889" s="32"/>
      <c r="C889" s="13" t="str">
        <f t="shared" si="13"/>
        <v/>
      </c>
    </row>
    <row r="890" spans="2:3" x14ac:dyDescent="0.3">
      <c r="B890" s="32"/>
      <c r="C890" s="13" t="str">
        <f t="shared" si="13"/>
        <v/>
      </c>
    </row>
    <row r="891" spans="2:3" x14ac:dyDescent="0.3">
      <c r="B891" s="32"/>
      <c r="C891" s="13" t="str">
        <f t="shared" si="13"/>
        <v/>
      </c>
    </row>
    <row r="892" spans="2:3" x14ac:dyDescent="0.3">
      <c r="B892" s="32"/>
      <c r="C892" s="13" t="str">
        <f t="shared" si="13"/>
        <v/>
      </c>
    </row>
    <row r="893" spans="2:3" x14ac:dyDescent="0.3">
      <c r="B893" s="32"/>
      <c r="C893" s="13" t="str">
        <f t="shared" si="13"/>
        <v/>
      </c>
    </row>
    <row r="894" spans="2:3" x14ac:dyDescent="0.3">
      <c r="B894" s="32"/>
      <c r="C894" s="13" t="str">
        <f t="shared" si="13"/>
        <v/>
      </c>
    </row>
    <row r="895" spans="2:3" x14ac:dyDescent="0.3">
      <c r="B895" s="32"/>
      <c r="C895" s="13" t="str">
        <f t="shared" si="13"/>
        <v/>
      </c>
    </row>
    <row r="896" spans="2:3" x14ac:dyDescent="0.3">
      <c r="B896" s="32"/>
      <c r="C896" s="13" t="str">
        <f t="shared" si="13"/>
        <v/>
      </c>
    </row>
    <row r="897" spans="2:3" x14ac:dyDescent="0.3">
      <c r="B897" s="32"/>
      <c r="C897" s="13" t="str">
        <f t="shared" si="13"/>
        <v/>
      </c>
    </row>
    <row r="898" spans="2:3" x14ac:dyDescent="0.3">
      <c r="B898" s="32"/>
      <c r="C898" s="13" t="str">
        <f t="shared" si="13"/>
        <v/>
      </c>
    </row>
    <row r="899" spans="2:3" x14ac:dyDescent="0.3">
      <c r="B899" s="32"/>
      <c r="C899" s="13" t="str">
        <f t="shared" si="13"/>
        <v/>
      </c>
    </row>
    <row r="900" spans="2:3" x14ac:dyDescent="0.3">
      <c r="B900" s="32"/>
      <c r="C900" s="13" t="str">
        <f t="shared" si="13"/>
        <v/>
      </c>
    </row>
    <row r="901" spans="2:3" x14ac:dyDescent="0.3">
      <c r="B901" s="32"/>
      <c r="C901" s="13" t="str">
        <f t="shared" ref="C901:C964" si="14">IF(B901="","",IF(ISNUMBER(B901),TEXT(B901,"0"),SUBSTITUTE(SUBSTITUTE(TRIM(B901),"-","")," ","")))</f>
        <v/>
      </c>
    </row>
    <row r="902" spans="2:3" x14ac:dyDescent="0.3">
      <c r="B902" s="32"/>
      <c r="C902" s="13" t="str">
        <f t="shared" si="14"/>
        <v/>
      </c>
    </row>
    <row r="903" spans="2:3" x14ac:dyDescent="0.3">
      <c r="B903" s="32"/>
      <c r="C903" s="13" t="str">
        <f t="shared" si="14"/>
        <v/>
      </c>
    </row>
    <row r="904" spans="2:3" x14ac:dyDescent="0.3">
      <c r="B904" s="32"/>
      <c r="C904" s="13" t="str">
        <f t="shared" si="14"/>
        <v/>
      </c>
    </row>
    <row r="905" spans="2:3" x14ac:dyDescent="0.3">
      <c r="B905" s="32"/>
      <c r="C905" s="13" t="str">
        <f t="shared" si="14"/>
        <v/>
      </c>
    </row>
    <row r="906" spans="2:3" x14ac:dyDescent="0.3">
      <c r="B906" s="32"/>
      <c r="C906" s="13" t="str">
        <f t="shared" si="14"/>
        <v/>
      </c>
    </row>
    <row r="907" spans="2:3" x14ac:dyDescent="0.3">
      <c r="B907" s="32"/>
      <c r="C907" s="13" t="str">
        <f t="shared" si="14"/>
        <v/>
      </c>
    </row>
    <row r="908" spans="2:3" x14ac:dyDescent="0.3">
      <c r="B908" s="32"/>
      <c r="C908" s="13" t="str">
        <f t="shared" si="14"/>
        <v/>
      </c>
    </row>
    <row r="909" spans="2:3" x14ac:dyDescent="0.3">
      <c r="B909" s="32"/>
      <c r="C909" s="13" t="str">
        <f t="shared" si="14"/>
        <v/>
      </c>
    </row>
    <row r="910" spans="2:3" x14ac:dyDescent="0.3">
      <c r="B910" s="32"/>
      <c r="C910" s="13" t="str">
        <f t="shared" si="14"/>
        <v/>
      </c>
    </row>
    <row r="911" spans="2:3" x14ac:dyDescent="0.3">
      <c r="B911" s="32"/>
      <c r="C911" s="13" t="str">
        <f t="shared" si="14"/>
        <v/>
      </c>
    </row>
    <row r="912" spans="2:3" x14ac:dyDescent="0.3">
      <c r="B912" s="32"/>
      <c r="C912" s="13" t="str">
        <f t="shared" si="14"/>
        <v/>
      </c>
    </row>
    <row r="913" spans="2:3" x14ac:dyDescent="0.3">
      <c r="B913" s="32"/>
      <c r="C913" s="13" t="str">
        <f t="shared" si="14"/>
        <v/>
      </c>
    </row>
    <row r="914" spans="2:3" x14ac:dyDescent="0.3">
      <c r="B914" s="32"/>
      <c r="C914" s="13" t="str">
        <f t="shared" si="14"/>
        <v/>
      </c>
    </row>
    <row r="915" spans="2:3" x14ac:dyDescent="0.3">
      <c r="B915" s="32"/>
      <c r="C915" s="13" t="str">
        <f t="shared" si="14"/>
        <v/>
      </c>
    </row>
    <row r="916" spans="2:3" x14ac:dyDescent="0.3">
      <c r="B916" s="32"/>
      <c r="C916" s="13" t="str">
        <f t="shared" si="14"/>
        <v/>
      </c>
    </row>
    <row r="917" spans="2:3" x14ac:dyDescent="0.3">
      <c r="B917" s="32"/>
      <c r="C917" s="13" t="str">
        <f t="shared" si="14"/>
        <v/>
      </c>
    </row>
    <row r="918" spans="2:3" x14ac:dyDescent="0.3">
      <c r="B918" s="32"/>
      <c r="C918" s="13" t="str">
        <f t="shared" si="14"/>
        <v/>
      </c>
    </row>
    <row r="919" spans="2:3" x14ac:dyDescent="0.3">
      <c r="B919" s="32"/>
      <c r="C919" s="13" t="str">
        <f t="shared" si="14"/>
        <v/>
      </c>
    </row>
    <row r="920" spans="2:3" x14ac:dyDescent="0.3">
      <c r="B920" s="32"/>
      <c r="C920" s="13" t="str">
        <f t="shared" si="14"/>
        <v/>
      </c>
    </row>
    <row r="921" spans="2:3" x14ac:dyDescent="0.3">
      <c r="B921" s="32"/>
      <c r="C921" s="13" t="str">
        <f t="shared" si="14"/>
        <v/>
      </c>
    </row>
    <row r="922" spans="2:3" x14ac:dyDescent="0.3">
      <c r="B922" s="32"/>
      <c r="C922" s="13" t="str">
        <f t="shared" si="14"/>
        <v/>
      </c>
    </row>
    <row r="923" spans="2:3" x14ac:dyDescent="0.3">
      <c r="B923" s="32"/>
      <c r="C923" s="13" t="str">
        <f t="shared" si="14"/>
        <v/>
      </c>
    </row>
    <row r="924" spans="2:3" x14ac:dyDescent="0.3">
      <c r="B924" s="32"/>
      <c r="C924" s="13" t="str">
        <f t="shared" si="14"/>
        <v/>
      </c>
    </row>
    <row r="925" spans="2:3" x14ac:dyDescent="0.3">
      <c r="B925" s="32"/>
      <c r="C925" s="13" t="str">
        <f t="shared" si="14"/>
        <v/>
      </c>
    </row>
    <row r="926" spans="2:3" x14ac:dyDescent="0.3">
      <c r="B926" s="32"/>
      <c r="C926" s="13" t="str">
        <f t="shared" si="14"/>
        <v/>
      </c>
    </row>
    <row r="927" spans="2:3" x14ac:dyDescent="0.3">
      <c r="B927" s="32"/>
      <c r="C927" s="13" t="str">
        <f t="shared" si="14"/>
        <v/>
      </c>
    </row>
    <row r="928" spans="2:3" x14ac:dyDescent="0.3">
      <c r="B928" s="32"/>
      <c r="C928" s="13" t="str">
        <f t="shared" si="14"/>
        <v/>
      </c>
    </row>
    <row r="929" spans="2:3" x14ac:dyDescent="0.3">
      <c r="B929" s="32"/>
      <c r="C929" s="13" t="str">
        <f t="shared" si="14"/>
        <v/>
      </c>
    </row>
    <row r="930" spans="2:3" x14ac:dyDescent="0.3">
      <c r="B930" s="32"/>
      <c r="C930" s="13" t="str">
        <f t="shared" si="14"/>
        <v/>
      </c>
    </row>
    <row r="931" spans="2:3" x14ac:dyDescent="0.3">
      <c r="B931" s="32"/>
      <c r="C931" s="13" t="str">
        <f t="shared" si="14"/>
        <v/>
      </c>
    </row>
    <row r="932" spans="2:3" x14ac:dyDescent="0.3">
      <c r="B932" s="32"/>
      <c r="C932" s="13" t="str">
        <f t="shared" si="14"/>
        <v/>
      </c>
    </row>
    <row r="933" spans="2:3" x14ac:dyDescent="0.3">
      <c r="B933" s="32"/>
      <c r="C933" s="13" t="str">
        <f t="shared" si="14"/>
        <v/>
      </c>
    </row>
    <row r="934" spans="2:3" x14ac:dyDescent="0.3">
      <c r="B934" s="32"/>
      <c r="C934" s="13" t="str">
        <f t="shared" si="14"/>
        <v/>
      </c>
    </row>
    <row r="935" spans="2:3" x14ac:dyDescent="0.3">
      <c r="B935" s="32"/>
      <c r="C935" s="13" t="str">
        <f t="shared" si="14"/>
        <v/>
      </c>
    </row>
    <row r="936" spans="2:3" x14ac:dyDescent="0.3">
      <c r="B936" s="32"/>
      <c r="C936" s="13" t="str">
        <f t="shared" si="14"/>
        <v/>
      </c>
    </row>
    <row r="937" spans="2:3" x14ac:dyDescent="0.3">
      <c r="B937" s="32"/>
      <c r="C937" s="13" t="str">
        <f t="shared" si="14"/>
        <v/>
      </c>
    </row>
    <row r="938" spans="2:3" x14ac:dyDescent="0.3">
      <c r="B938" s="32"/>
      <c r="C938" s="13" t="str">
        <f t="shared" si="14"/>
        <v/>
      </c>
    </row>
    <row r="939" spans="2:3" x14ac:dyDescent="0.3">
      <c r="B939" s="32"/>
      <c r="C939" s="13" t="str">
        <f t="shared" si="14"/>
        <v/>
      </c>
    </row>
    <row r="940" spans="2:3" x14ac:dyDescent="0.3">
      <c r="B940" s="32"/>
      <c r="C940" s="13" t="str">
        <f t="shared" si="14"/>
        <v/>
      </c>
    </row>
    <row r="941" spans="2:3" x14ac:dyDescent="0.3">
      <c r="B941" s="32"/>
      <c r="C941" s="13" t="str">
        <f t="shared" si="14"/>
        <v/>
      </c>
    </row>
    <row r="942" spans="2:3" x14ac:dyDescent="0.3">
      <c r="B942" s="32"/>
      <c r="C942" s="13" t="str">
        <f t="shared" si="14"/>
        <v/>
      </c>
    </row>
    <row r="943" spans="2:3" x14ac:dyDescent="0.3">
      <c r="B943" s="32"/>
      <c r="C943" s="13" t="str">
        <f t="shared" si="14"/>
        <v/>
      </c>
    </row>
    <row r="944" spans="2:3" x14ac:dyDescent="0.3">
      <c r="B944" s="32"/>
      <c r="C944" s="13" t="str">
        <f t="shared" si="14"/>
        <v/>
      </c>
    </row>
    <row r="945" spans="2:3" x14ac:dyDescent="0.3">
      <c r="B945" s="32"/>
      <c r="C945" s="13" t="str">
        <f t="shared" si="14"/>
        <v/>
      </c>
    </row>
    <row r="946" spans="2:3" x14ac:dyDescent="0.3">
      <c r="B946" s="32"/>
      <c r="C946" s="13" t="str">
        <f t="shared" si="14"/>
        <v/>
      </c>
    </row>
    <row r="947" spans="2:3" x14ac:dyDescent="0.3">
      <c r="B947" s="32"/>
      <c r="C947" s="13" t="str">
        <f t="shared" si="14"/>
        <v/>
      </c>
    </row>
    <row r="948" spans="2:3" x14ac:dyDescent="0.3">
      <c r="B948" s="32"/>
      <c r="C948" s="13" t="str">
        <f t="shared" si="14"/>
        <v/>
      </c>
    </row>
    <row r="949" spans="2:3" x14ac:dyDescent="0.3">
      <c r="B949" s="32"/>
      <c r="C949" s="13" t="str">
        <f t="shared" si="14"/>
        <v/>
      </c>
    </row>
    <row r="950" spans="2:3" x14ac:dyDescent="0.3">
      <c r="B950" s="32"/>
      <c r="C950" s="13" t="str">
        <f t="shared" si="14"/>
        <v/>
      </c>
    </row>
    <row r="951" spans="2:3" x14ac:dyDescent="0.3">
      <c r="B951" s="32"/>
      <c r="C951" s="13" t="str">
        <f t="shared" si="14"/>
        <v/>
      </c>
    </row>
    <row r="952" spans="2:3" x14ac:dyDescent="0.3">
      <c r="B952" s="32"/>
      <c r="C952" s="13" t="str">
        <f t="shared" si="14"/>
        <v/>
      </c>
    </row>
    <row r="953" spans="2:3" x14ac:dyDescent="0.3">
      <c r="B953" s="32"/>
      <c r="C953" s="13" t="str">
        <f t="shared" si="14"/>
        <v/>
      </c>
    </row>
    <row r="954" spans="2:3" x14ac:dyDescent="0.3">
      <c r="B954" s="32"/>
      <c r="C954" s="13" t="str">
        <f t="shared" si="14"/>
        <v/>
      </c>
    </row>
    <row r="955" spans="2:3" x14ac:dyDescent="0.3">
      <c r="B955" s="32"/>
      <c r="C955" s="13" t="str">
        <f t="shared" si="14"/>
        <v/>
      </c>
    </row>
    <row r="956" spans="2:3" x14ac:dyDescent="0.3">
      <c r="B956" s="32"/>
      <c r="C956" s="13" t="str">
        <f t="shared" si="14"/>
        <v/>
      </c>
    </row>
    <row r="957" spans="2:3" x14ac:dyDescent="0.3">
      <c r="B957" s="32"/>
      <c r="C957" s="13" t="str">
        <f t="shared" si="14"/>
        <v/>
      </c>
    </row>
    <row r="958" spans="2:3" x14ac:dyDescent="0.3">
      <c r="B958" s="32"/>
      <c r="C958" s="13" t="str">
        <f t="shared" si="14"/>
        <v/>
      </c>
    </row>
    <row r="959" spans="2:3" x14ac:dyDescent="0.3">
      <c r="B959" s="32"/>
      <c r="C959" s="13" t="str">
        <f t="shared" si="14"/>
        <v/>
      </c>
    </row>
    <row r="960" spans="2:3" x14ac:dyDescent="0.3">
      <c r="B960" s="32"/>
      <c r="C960" s="13" t="str">
        <f t="shared" si="14"/>
        <v/>
      </c>
    </row>
    <row r="961" spans="2:3" x14ac:dyDescent="0.3">
      <c r="B961" s="32"/>
      <c r="C961" s="13" t="str">
        <f t="shared" si="14"/>
        <v/>
      </c>
    </row>
    <row r="962" spans="2:3" x14ac:dyDescent="0.3">
      <c r="B962" s="32"/>
      <c r="C962" s="13" t="str">
        <f t="shared" si="14"/>
        <v/>
      </c>
    </row>
    <row r="963" spans="2:3" x14ac:dyDescent="0.3">
      <c r="B963" s="32"/>
      <c r="C963" s="13" t="str">
        <f t="shared" si="14"/>
        <v/>
      </c>
    </row>
    <row r="964" spans="2:3" x14ac:dyDescent="0.3">
      <c r="B964" s="32"/>
      <c r="C964" s="13" t="str">
        <f t="shared" si="14"/>
        <v/>
      </c>
    </row>
    <row r="965" spans="2:3" x14ac:dyDescent="0.3">
      <c r="B965" s="32"/>
      <c r="C965" s="13" t="str">
        <f t="shared" ref="C965:C1028" si="15">IF(B965="","",IF(ISNUMBER(B965),TEXT(B965,"0"),SUBSTITUTE(SUBSTITUTE(TRIM(B965),"-","")," ","")))</f>
        <v/>
      </c>
    </row>
    <row r="966" spans="2:3" x14ac:dyDescent="0.3">
      <c r="B966" s="32"/>
      <c r="C966" s="13" t="str">
        <f t="shared" si="15"/>
        <v/>
      </c>
    </row>
    <row r="967" spans="2:3" x14ac:dyDescent="0.3">
      <c r="B967" s="32"/>
      <c r="C967" s="13" t="str">
        <f t="shared" si="15"/>
        <v/>
      </c>
    </row>
    <row r="968" spans="2:3" x14ac:dyDescent="0.3">
      <c r="B968" s="32"/>
      <c r="C968" s="13" t="str">
        <f t="shared" si="15"/>
        <v/>
      </c>
    </row>
    <row r="969" spans="2:3" x14ac:dyDescent="0.3">
      <c r="B969" s="32"/>
      <c r="C969" s="13" t="str">
        <f t="shared" si="15"/>
        <v/>
      </c>
    </row>
    <row r="970" spans="2:3" x14ac:dyDescent="0.3">
      <c r="B970" s="32"/>
      <c r="C970" s="13" t="str">
        <f t="shared" si="15"/>
        <v/>
      </c>
    </row>
    <row r="971" spans="2:3" x14ac:dyDescent="0.3">
      <c r="B971" s="32"/>
      <c r="C971" s="13" t="str">
        <f t="shared" si="15"/>
        <v/>
      </c>
    </row>
    <row r="972" spans="2:3" x14ac:dyDescent="0.3">
      <c r="B972" s="32"/>
      <c r="C972" s="13" t="str">
        <f t="shared" si="15"/>
        <v/>
      </c>
    </row>
    <row r="973" spans="2:3" x14ac:dyDescent="0.3">
      <c r="B973" s="32"/>
      <c r="C973" s="13" t="str">
        <f t="shared" si="15"/>
        <v/>
      </c>
    </row>
    <row r="974" spans="2:3" x14ac:dyDescent="0.3">
      <c r="B974" s="32"/>
      <c r="C974" s="13" t="str">
        <f t="shared" si="15"/>
        <v/>
      </c>
    </row>
    <row r="975" spans="2:3" x14ac:dyDescent="0.3">
      <c r="B975" s="32"/>
      <c r="C975" s="13" t="str">
        <f t="shared" si="15"/>
        <v/>
      </c>
    </row>
    <row r="976" spans="2:3" x14ac:dyDescent="0.3">
      <c r="B976" s="32"/>
      <c r="C976" s="13" t="str">
        <f t="shared" si="15"/>
        <v/>
      </c>
    </row>
    <row r="977" spans="2:3" x14ac:dyDescent="0.3">
      <c r="B977" s="32"/>
      <c r="C977" s="13" t="str">
        <f t="shared" si="15"/>
        <v/>
      </c>
    </row>
    <row r="978" spans="2:3" x14ac:dyDescent="0.3">
      <c r="B978" s="32"/>
      <c r="C978" s="13" t="str">
        <f t="shared" si="15"/>
        <v/>
      </c>
    </row>
    <row r="979" spans="2:3" x14ac:dyDescent="0.3">
      <c r="B979" s="32"/>
      <c r="C979" s="13" t="str">
        <f t="shared" si="15"/>
        <v/>
      </c>
    </row>
    <row r="980" spans="2:3" x14ac:dyDescent="0.3">
      <c r="B980" s="32"/>
      <c r="C980" s="13" t="str">
        <f t="shared" si="15"/>
        <v/>
      </c>
    </row>
    <row r="981" spans="2:3" x14ac:dyDescent="0.3">
      <c r="B981" s="32"/>
      <c r="C981" s="13" t="str">
        <f t="shared" si="15"/>
        <v/>
      </c>
    </row>
    <row r="982" spans="2:3" x14ac:dyDescent="0.3">
      <c r="B982" s="32"/>
      <c r="C982" s="13" t="str">
        <f t="shared" si="15"/>
        <v/>
      </c>
    </row>
    <row r="983" spans="2:3" x14ac:dyDescent="0.3">
      <c r="B983" s="32"/>
      <c r="C983" s="13" t="str">
        <f t="shared" si="15"/>
        <v/>
      </c>
    </row>
    <row r="984" spans="2:3" x14ac:dyDescent="0.3">
      <c r="B984" s="32"/>
      <c r="C984" s="13" t="str">
        <f t="shared" si="15"/>
        <v/>
      </c>
    </row>
    <row r="985" spans="2:3" x14ac:dyDescent="0.3">
      <c r="B985" s="32"/>
      <c r="C985" s="13" t="str">
        <f t="shared" si="15"/>
        <v/>
      </c>
    </row>
    <row r="986" spans="2:3" x14ac:dyDescent="0.3">
      <c r="B986" s="32"/>
      <c r="C986" s="13" t="str">
        <f t="shared" si="15"/>
        <v/>
      </c>
    </row>
    <row r="987" spans="2:3" x14ac:dyDescent="0.3">
      <c r="B987" s="32"/>
      <c r="C987" s="13" t="str">
        <f t="shared" si="15"/>
        <v/>
      </c>
    </row>
    <row r="988" spans="2:3" x14ac:dyDescent="0.3">
      <c r="B988" s="32"/>
      <c r="C988" s="13" t="str">
        <f t="shared" si="15"/>
        <v/>
      </c>
    </row>
    <row r="989" spans="2:3" x14ac:dyDescent="0.3">
      <c r="B989" s="32"/>
      <c r="C989" s="13" t="str">
        <f t="shared" si="15"/>
        <v/>
      </c>
    </row>
    <row r="990" spans="2:3" x14ac:dyDescent="0.3">
      <c r="B990" s="32"/>
      <c r="C990" s="13" t="str">
        <f t="shared" si="15"/>
        <v/>
      </c>
    </row>
    <row r="991" spans="2:3" x14ac:dyDescent="0.3">
      <c r="B991" s="32"/>
      <c r="C991" s="13" t="str">
        <f t="shared" si="15"/>
        <v/>
      </c>
    </row>
    <row r="992" spans="2:3" x14ac:dyDescent="0.3">
      <c r="B992" s="32"/>
      <c r="C992" s="13" t="str">
        <f t="shared" si="15"/>
        <v/>
      </c>
    </row>
    <row r="993" spans="2:3" x14ac:dyDescent="0.3">
      <c r="B993" s="32"/>
      <c r="C993" s="13" t="str">
        <f t="shared" si="15"/>
        <v/>
      </c>
    </row>
    <row r="994" spans="2:3" x14ac:dyDescent="0.3">
      <c r="B994" s="32"/>
      <c r="C994" s="13" t="str">
        <f t="shared" si="15"/>
        <v/>
      </c>
    </row>
    <row r="995" spans="2:3" x14ac:dyDescent="0.3">
      <c r="B995" s="32"/>
      <c r="C995" s="13" t="str">
        <f t="shared" si="15"/>
        <v/>
      </c>
    </row>
    <row r="996" spans="2:3" x14ac:dyDescent="0.3">
      <c r="B996" s="32"/>
      <c r="C996" s="13" t="str">
        <f t="shared" si="15"/>
        <v/>
      </c>
    </row>
    <row r="997" spans="2:3" x14ac:dyDescent="0.3">
      <c r="B997" s="32"/>
      <c r="C997" s="13" t="str">
        <f t="shared" si="15"/>
        <v/>
      </c>
    </row>
    <row r="998" spans="2:3" x14ac:dyDescent="0.3">
      <c r="B998" s="32"/>
      <c r="C998" s="13" t="str">
        <f t="shared" si="15"/>
        <v/>
      </c>
    </row>
    <row r="999" spans="2:3" x14ac:dyDescent="0.3">
      <c r="B999" s="32"/>
      <c r="C999" s="13" t="str">
        <f t="shared" si="15"/>
        <v/>
      </c>
    </row>
    <row r="1000" spans="2:3" x14ac:dyDescent="0.3">
      <c r="B1000" s="32"/>
      <c r="C1000" s="13" t="str">
        <f t="shared" si="15"/>
        <v/>
      </c>
    </row>
    <row r="1001" spans="2:3" x14ac:dyDescent="0.3">
      <c r="B1001" s="32"/>
      <c r="C1001" s="13" t="str">
        <f t="shared" si="15"/>
        <v/>
      </c>
    </row>
    <row r="1002" spans="2:3" x14ac:dyDescent="0.3">
      <c r="B1002" s="32"/>
      <c r="C1002" s="13" t="str">
        <f t="shared" si="15"/>
        <v/>
      </c>
    </row>
    <row r="1003" spans="2:3" x14ac:dyDescent="0.3">
      <c r="B1003" s="32"/>
      <c r="C1003" s="13" t="str">
        <f t="shared" si="15"/>
        <v/>
      </c>
    </row>
    <row r="1004" spans="2:3" x14ac:dyDescent="0.3">
      <c r="B1004" s="32"/>
      <c r="C1004" s="13" t="str">
        <f t="shared" si="15"/>
        <v/>
      </c>
    </row>
    <row r="1005" spans="2:3" x14ac:dyDescent="0.3">
      <c r="B1005" s="32"/>
      <c r="C1005" s="13" t="str">
        <f t="shared" si="15"/>
        <v/>
      </c>
    </row>
    <row r="1006" spans="2:3" x14ac:dyDescent="0.3">
      <c r="B1006" s="32"/>
      <c r="C1006" s="13" t="str">
        <f t="shared" si="15"/>
        <v/>
      </c>
    </row>
    <row r="1007" spans="2:3" x14ac:dyDescent="0.3">
      <c r="B1007" s="32"/>
      <c r="C1007" s="13" t="str">
        <f t="shared" si="15"/>
        <v/>
      </c>
    </row>
    <row r="1008" spans="2:3" x14ac:dyDescent="0.3">
      <c r="B1008" s="32"/>
      <c r="C1008" s="13" t="str">
        <f t="shared" si="15"/>
        <v/>
      </c>
    </row>
    <row r="1009" spans="2:3" x14ac:dyDescent="0.3">
      <c r="B1009" s="32"/>
      <c r="C1009" s="13" t="str">
        <f t="shared" si="15"/>
        <v/>
      </c>
    </row>
    <row r="1010" spans="2:3" x14ac:dyDescent="0.3">
      <c r="B1010" s="32"/>
      <c r="C1010" s="13" t="str">
        <f t="shared" si="15"/>
        <v/>
      </c>
    </row>
    <row r="1011" spans="2:3" x14ac:dyDescent="0.3">
      <c r="B1011" s="32"/>
      <c r="C1011" s="13" t="str">
        <f t="shared" si="15"/>
        <v/>
      </c>
    </row>
    <row r="1012" spans="2:3" x14ac:dyDescent="0.3">
      <c r="B1012" s="32"/>
      <c r="C1012" s="13" t="str">
        <f t="shared" si="15"/>
        <v/>
      </c>
    </row>
    <row r="1013" spans="2:3" x14ac:dyDescent="0.3">
      <c r="B1013" s="32"/>
      <c r="C1013" s="13" t="str">
        <f t="shared" si="15"/>
        <v/>
      </c>
    </row>
    <row r="1014" spans="2:3" x14ac:dyDescent="0.3">
      <c r="B1014" s="32"/>
      <c r="C1014" s="13" t="str">
        <f t="shared" si="15"/>
        <v/>
      </c>
    </row>
    <row r="1015" spans="2:3" x14ac:dyDescent="0.3">
      <c r="B1015" s="32"/>
      <c r="C1015" s="13" t="str">
        <f t="shared" si="15"/>
        <v/>
      </c>
    </row>
    <row r="1016" spans="2:3" x14ac:dyDescent="0.3">
      <c r="B1016" s="32"/>
      <c r="C1016" s="13" t="str">
        <f t="shared" si="15"/>
        <v/>
      </c>
    </row>
    <row r="1017" spans="2:3" x14ac:dyDescent="0.3">
      <c r="B1017" s="32"/>
      <c r="C1017" s="13" t="str">
        <f t="shared" si="15"/>
        <v/>
      </c>
    </row>
    <row r="1018" spans="2:3" x14ac:dyDescent="0.3">
      <c r="B1018" s="32"/>
      <c r="C1018" s="13" t="str">
        <f t="shared" si="15"/>
        <v/>
      </c>
    </row>
    <row r="1019" spans="2:3" x14ac:dyDescent="0.3">
      <c r="B1019" s="32"/>
      <c r="C1019" s="13" t="str">
        <f t="shared" si="15"/>
        <v/>
      </c>
    </row>
    <row r="1020" spans="2:3" x14ac:dyDescent="0.3">
      <c r="B1020" s="32"/>
      <c r="C1020" s="13" t="str">
        <f t="shared" si="15"/>
        <v/>
      </c>
    </row>
    <row r="1021" spans="2:3" x14ac:dyDescent="0.3">
      <c r="B1021" s="32"/>
      <c r="C1021" s="13" t="str">
        <f t="shared" si="15"/>
        <v/>
      </c>
    </row>
    <row r="1022" spans="2:3" x14ac:dyDescent="0.3">
      <c r="B1022" s="32"/>
      <c r="C1022" s="13" t="str">
        <f t="shared" si="15"/>
        <v/>
      </c>
    </row>
    <row r="1023" spans="2:3" x14ac:dyDescent="0.3">
      <c r="B1023" s="32"/>
      <c r="C1023" s="13" t="str">
        <f t="shared" si="15"/>
        <v/>
      </c>
    </row>
    <row r="1024" spans="2:3" x14ac:dyDescent="0.3">
      <c r="B1024" s="32"/>
      <c r="C1024" s="13" t="str">
        <f t="shared" si="15"/>
        <v/>
      </c>
    </row>
    <row r="1025" spans="2:3" x14ac:dyDescent="0.3">
      <c r="B1025" s="32"/>
      <c r="C1025" s="13" t="str">
        <f t="shared" si="15"/>
        <v/>
      </c>
    </row>
    <row r="1026" spans="2:3" x14ac:dyDescent="0.3">
      <c r="B1026" s="32"/>
      <c r="C1026" s="13" t="str">
        <f t="shared" si="15"/>
        <v/>
      </c>
    </row>
    <row r="1027" spans="2:3" x14ac:dyDescent="0.3">
      <c r="B1027" s="32"/>
      <c r="C1027" s="13" t="str">
        <f t="shared" si="15"/>
        <v/>
      </c>
    </row>
    <row r="1028" spans="2:3" x14ac:dyDescent="0.3">
      <c r="B1028" s="32"/>
      <c r="C1028" s="13" t="str">
        <f t="shared" si="15"/>
        <v/>
      </c>
    </row>
    <row r="1029" spans="2:3" x14ac:dyDescent="0.3">
      <c r="B1029" s="32"/>
      <c r="C1029" s="13" t="str">
        <f t="shared" ref="C1029:C1092" si="16">IF(B1029="","",IF(ISNUMBER(B1029),TEXT(B1029,"0"),SUBSTITUTE(SUBSTITUTE(TRIM(B1029),"-","")," ","")))</f>
        <v/>
      </c>
    </row>
    <row r="1030" spans="2:3" x14ac:dyDescent="0.3">
      <c r="B1030" s="32"/>
      <c r="C1030" s="13" t="str">
        <f t="shared" si="16"/>
        <v/>
      </c>
    </row>
    <row r="1031" spans="2:3" x14ac:dyDescent="0.3">
      <c r="B1031" s="32"/>
      <c r="C1031" s="13" t="str">
        <f t="shared" si="16"/>
        <v/>
      </c>
    </row>
    <row r="1032" spans="2:3" x14ac:dyDescent="0.3">
      <c r="B1032" s="32"/>
      <c r="C1032" s="13" t="str">
        <f t="shared" si="16"/>
        <v/>
      </c>
    </row>
    <row r="1033" spans="2:3" x14ac:dyDescent="0.3">
      <c r="B1033" s="32"/>
      <c r="C1033" s="13" t="str">
        <f t="shared" si="16"/>
        <v/>
      </c>
    </row>
    <row r="1034" spans="2:3" x14ac:dyDescent="0.3">
      <c r="B1034" s="32"/>
      <c r="C1034" s="13" t="str">
        <f t="shared" si="16"/>
        <v/>
      </c>
    </row>
    <row r="1035" spans="2:3" x14ac:dyDescent="0.3">
      <c r="B1035" s="32"/>
      <c r="C1035" s="13" t="str">
        <f t="shared" si="16"/>
        <v/>
      </c>
    </row>
    <row r="1036" spans="2:3" x14ac:dyDescent="0.3">
      <c r="B1036" s="32"/>
      <c r="C1036" s="13" t="str">
        <f t="shared" si="16"/>
        <v/>
      </c>
    </row>
    <row r="1037" spans="2:3" x14ac:dyDescent="0.3">
      <c r="B1037" s="32"/>
      <c r="C1037" s="13" t="str">
        <f t="shared" si="16"/>
        <v/>
      </c>
    </row>
    <row r="1038" spans="2:3" x14ac:dyDescent="0.3">
      <c r="B1038" s="32"/>
      <c r="C1038" s="13" t="str">
        <f t="shared" si="16"/>
        <v/>
      </c>
    </row>
    <row r="1039" spans="2:3" x14ac:dyDescent="0.3">
      <c r="B1039" s="32"/>
      <c r="C1039" s="13" t="str">
        <f t="shared" si="16"/>
        <v/>
      </c>
    </row>
    <row r="1040" spans="2:3" x14ac:dyDescent="0.3">
      <c r="B1040" s="32"/>
      <c r="C1040" s="13" t="str">
        <f t="shared" si="16"/>
        <v/>
      </c>
    </row>
    <row r="1041" spans="2:3" x14ac:dyDescent="0.3">
      <c r="B1041" s="32"/>
      <c r="C1041" s="13" t="str">
        <f t="shared" si="16"/>
        <v/>
      </c>
    </row>
    <row r="1042" spans="2:3" x14ac:dyDescent="0.3">
      <c r="B1042" s="32"/>
      <c r="C1042" s="13" t="str">
        <f t="shared" si="16"/>
        <v/>
      </c>
    </row>
    <row r="1043" spans="2:3" x14ac:dyDescent="0.3">
      <c r="B1043" s="32"/>
      <c r="C1043" s="13" t="str">
        <f t="shared" si="16"/>
        <v/>
      </c>
    </row>
    <row r="1044" spans="2:3" x14ac:dyDescent="0.3">
      <c r="B1044" s="32"/>
      <c r="C1044" s="13" t="str">
        <f t="shared" si="16"/>
        <v/>
      </c>
    </row>
    <row r="1045" spans="2:3" x14ac:dyDescent="0.3">
      <c r="B1045" s="32"/>
      <c r="C1045" s="13" t="str">
        <f t="shared" si="16"/>
        <v/>
      </c>
    </row>
    <row r="1046" spans="2:3" x14ac:dyDescent="0.3">
      <c r="B1046" s="32"/>
      <c r="C1046" s="13" t="str">
        <f t="shared" si="16"/>
        <v/>
      </c>
    </row>
    <row r="1047" spans="2:3" x14ac:dyDescent="0.3">
      <c r="B1047" s="32"/>
      <c r="C1047" s="13" t="str">
        <f t="shared" si="16"/>
        <v/>
      </c>
    </row>
    <row r="1048" spans="2:3" x14ac:dyDescent="0.3">
      <c r="B1048" s="32"/>
      <c r="C1048" s="13" t="str">
        <f t="shared" si="16"/>
        <v/>
      </c>
    </row>
    <row r="1049" spans="2:3" x14ac:dyDescent="0.3">
      <c r="B1049" s="32"/>
      <c r="C1049" s="13" t="str">
        <f t="shared" si="16"/>
        <v/>
      </c>
    </row>
    <row r="1050" spans="2:3" x14ac:dyDescent="0.3">
      <c r="B1050" s="32"/>
      <c r="C1050" s="13" t="str">
        <f t="shared" si="16"/>
        <v/>
      </c>
    </row>
    <row r="1051" spans="2:3" x14ac:dyDescent="0.3">
      <c r="B1051" s="32"/>
      <c r="C1051" s="13" t="str">
        <f t="shared" si="16"/>
        <v/>
      </c>
    </row>
    <row r="1052" spans="2:3" x14ac:dyDescent="0.3">
      <c r="B1052" s="32"/>
      <c r="C1052" s="13" t="str">
        <f t="shared" si="16"/>
        <v/>
      </c>
    </row>
    <row r="1053" spans="2:3" x14ac:dyDescent="0.3">
      <c r="B1053" s="32"/>
      <c r="C1053" s="13" t="str">
        <f t="shared" si="16"/>
        <v/>
      </c>
    </row>
    <row r="1054" spans="2:3" x14ac:dyDescent="0.3">
      <c r="B1054" s="32"/>
      <c r="C1054" s="13" t="str">
        <f t="shared" si="16"/>
        <v/>
      </c>
    </row>
    <row r="1055" spans="2:3" x14ac:dyDescent="0.3">
      <c r="B1055" s="32"/>
      <c r="C1055" s="13" t="str">
        <f t="shared" si="16"/>
        <v/>
      </c>
    </row>
    <row r="1056" spans="2:3" x14ac:dyDescent="0.3">
      <c r="B1056" s="32"/>
      <c r="C1056" s="13" t="str">
        <f t="shared" si="16"/>
        <v/>
      </c>
    </row>
    <row r="1057" spans="2:3" x14ac:dyDescent="0.3">
      <c r="B1057" s="32"/>
      <c r="C1057" s="13" t="str">
        <f t="shared" si="16"/>
        <v/>
      </c>
    </row>
    <row r="1058" spans="2:3" x14ac:dyDescent="0.3">
      <c r="B1058" s="32"/>
      <c r="C1058" s="13" t="str">
        <f t="shared" si="16"/>
        <v/>
      </c>
    </row>
    <row r="1059" spans="2:3" x14ac:dyDescent="0.3">
      <c r="B1059" s="32"/>
      <c r="C1059" s="13" t="str">
        <f t="shared" si="16"/>
        <v/>
      </c>
    </row>
    <row r="1060" spans="2:3" x14ac:dyDescent="0.3">
      <c r="B1060" s="32"/>
      <c r="C1060" s="13" t="str">
        <f t="shared" si="16"/>
        <v/>
      </c>
    </row>
    <row r="1061" spans="2:3" x14ac:dyDescent="0.3">
      <c r="B1061" s="32"/>
      <c r="C1061" s="13" t="str">
        <f t="shared" si="16"/>
        <v/>
      </c>
    </row>
    <row r="1062" spans="2:3" x14ac:dyDescent="0.3">
      <c r="B1062" s="32"/>
      <c r="C1062" s="13" t="str">
        <f t="shared" si="16"/>
        <v/>
      </c>
    </row>
    <row r="1063" spans="2:3" x14ac:dyDescent="0.3">
      <c r="B1063" s="32"/>
      <c r="C1063" s="13" t="str">
        <f t="shared" si="16"/>
        <v/>
      </c>
    </row>
    <row r="1064" spans="2:3" x14ac:dyDescent="0.3">
      <c r="B1064" s="32"/>
      <c r="C1064" s="13" t="str">
        <f t="shared" si="16"/>
        <v/>
      </c>
    </row>
    <row r="1065" spans="2:3" x14ac:dyDescent="0.3">
      <c r="B1065" s="32"/>
      <c r="C1065" s="13" t="str">
        <f t="shared" si="16"/>
        <v/>
      </c>
    </row>
    <row r="1066" spans="2:3" x14ac:dyDescent="0.3">
      <c r="B1066" s="32"/>
      <c r="C1066" s="13" t="str">
        <f t="shared" si="16"/>
        <v/>
      </c>
    </row>
    <row r="1067" spans="2:3" x14ac:dyDescent="0.3">
      <c r="B1067" s="32"/>
      <c r="C1067" s="13" t="str">
        <f t="shared" si="16"/>
        <v/>
      </c>
    </row>
    <row r="1068" spans="2:3" x14ac:dyDescent="0.3">
      <c r="B1068" s="32"/>
      <c r="C1068" s="13" t="str">
        <f t="shared" si="16"/>
        <v/>
      </c>
    </row>
    <row r="1069" spans="2:3" x14ac:dyDescent="0.3">
      <c r="B1069" s="32"/>
      <c r="C1069" s="13" t="str">
        <f t="shared" si="16"/>
        <v/>
      </c>
    </row>
    <row r="1070" spans="2:3" x14ac:dyDescent="0.3">
      <c r="B1070" s="32"/>
      <c r="C1070" s="13" t="str">
        <f t="shared" si="16"/>
        <v/>
      </c>
    </row>
    <row r="1071" spans="2:3" x14ac:dyDescent="0.3">
      <c r="B1071" s="32"/>
      <c r="C1071" s="13" t="str">
        <f t="shared" si="16"/>
        <v/>
      </c>
    </row>
    <row r="1072" spans="2:3" x14ac:dyDescent="0.3">
      <c r="B1072" s="32"/>
      <c r="C1072" s="13" t="str">
        <f t="shared" si="16"/>
        <v/>
      </c>
    </row>
    <row r="1073" spans="2:3" x14ac:dyDescent="0.3">
      <c r="B1073" s="32"/>
      <c r="C1073" s="13" t="str">
        <f t="shared" si="16"/>
        <v/>
      </c>
    </row>
    <row r="1074" spans="2:3" x14ac:dyDescent="0.3">
      <c r="B1074" s="32"/>
      <c r="C1074" s="13" t="str">
        <f t="shared" si="16"/>
        <v/>
      </c>
    </row>
    <row r="1075" spans="2:3" x14ac:dyDescent="0.3">
      <c r="B1075" s="32"/>
      <c r="C1075" s="13" t="str">
        <f t="shared" si="16"/>
        <v/>
      </c>
    </row>
    <row r="1076" spans="2:3" x14ac:dyDescent="0.3">
      <c r="B1076" s="32"/>
      <c r="C1076" s="13" t="str">
        <f t="shared" si="16"/>
        <v/>
      </c>
    </row>
    <row r="1077" spans="2:3" x14ac:dyDescent="0.3">
      <c r="B1077" s="32"/>
      <c r="C1077" s="13" t="str">
        <f t="shared" si="16"/>
        <v/>
      </c>
    </row>
    <row r="1078" spans="2:3" x14ac:dyDescent="0.3">
      <c r="B1078" s="32"/>
      <c r="C1078" s="13" t="str">
        <f t="shared" si="16"/>
        <v/>
      </c>
    </row>
    <row r="1079" spans="2:3" x14ac:dyDescent="0.3">
      <c r="B1079" s="32"/>
      <c r="C1079" s="13" t="str">
        <f t="shared" si="16"/>
        <v/>
      </c>
    </row>
    <row r="1080" spans="2:3" x14ac:dyDescent="0.3">
      <c r="B1080" s="32"/>
      <c r="C1080" s="13" t="str">
        <f t="shared" si="16"/>
        <v/>
      </c>
    </row>
    <row r="1081" spans="2:3" x14ac:dyDescent="0.3">
      <c r="B1081" s="32"/>
      <c r="C1081" s="13" t="str">
        <f t="shared" si="16"/>
        <v/>
      </c>
    </row>
    <row r="1082" spans="2:3" x14ac:dyDescent="0.3">
      <c r="B1082" s="32"/>
      <c r="C1082" s="13" t="str">
        <f t="shared" si="16"/>
        <v/>
      </c>
    </row>
    <row r="1083" spans="2:3" x14ac:dyDescent="0.3">
      <c r="B1083" s="32"/>
      <c r="C1083" s="13" t="str">
        <f t="shared" si="16"/>
        <v/>
      </c>
    </row>
    <row r="1084" spans="2:3" x14ac:dyDescent="0.3">
      <c r="B1084" s="32"/>
      <c r="C1084" s="13" t="str">
        <f t="shared" si="16"/>
        <v/>
      </c>
    </row>
    <row r="1085" spans="2:3" x14ac:dyDescent="0.3">
      <c r="B1085" s="32"/>
      <c r="C1085" s="13" t="str">
        <f t="shared" si="16"/>
        <v/>
      </c>
    </row>
    <row r="1086" spans="2:3" x14ac:dyDescent="0.3">
      <c r="B1086" s="32"/>
      <c r="C1086" s="13" t="str">
        <f t="shared" si="16"/>
        <v/>
      </c>
    </row>
    <row r="1087" spans="2:3" x14ac:dyDescent="0.3">
      <c r="B1087" s="32"/>
      <c r="C1087" s="13" t="str">
        <f t="shared" si="16"/>
        <v/>
      </c>
    </row>
    <row r="1088" spans="2:3" x14ac:dyDescent="0.3">
      <c r="B1088" s="32"/>
      <c r="C1088" s="13" t="str">
        <f t="shared" si="16"/>
        <v/>
      </c>
    </row>
    <row r="1089" spans="2:3" x14ac:dyDescent="0.3">
      <c r="B1089" s="32"/>
      <c r="C1089" s="13" t="str">
        <f t="shared" si="16"/>
        <v/>
      </c>
    </row>
    <row r="1090" spans="2:3" x14ac:dyDescent="0.3">
      <c r="B1090" s="32"/>
      <c r="C1090" s="13" t="str">
        <f t="shared" si="16"/>
        <v/>
      </c>
    </row>
    <row r="1091" spans="2:3" x14ac:dyDescent="0.3">
      <c r="B1091" s="32"/>
      <c r="C1091" s="13" t="str">
        <f t="shared" si="16"/>
        <v/>
      </c>
    </row>
    <row r="1092" spans="2:3" x14ac:dyDescent="0.3">
      <c r="B1092" s="32"/>
      <c r="C1092" s="13" t="str">
        <f t="shared" si="16"/>
        <v/>
      </c>
    </row>
    <row r="1093" spans="2:3" x14ac:dyDescent="0.3">
      <c r="B1093" s="32"/>
      <c r="C1093" s="13" t="str">
        <f t="shared" ref="C1093:C1156" si="17">IF(B1093="","",IF(ISNUMBER(B1093),TEXT(B1093,"0"),SUBSTITUTE(SUBSTITUTE(TRIM(B1093),"-","")," ","")))</f>
        <v/>
      </c>
    </row>
    <row r="1094" spans="2:3" x14ac:dyDescent="0.3">
      <c r="B1094" s="32"/>
      <c r="C1094" s="13" t="str">
        <f t="shared" si="17"/>
        <v/>
      </c>
    </row>
    <row r="1095" spans="2:3" x14ac:dyDescent="0.3">
      <c r="B1095" s="32"/>
      <c r="C1095" s="13" t="str">
        <f t="shared" si="17"/>
        <v/>
      </c>
    </row>
    <row r="1096" spans="2:3" x14ac:dyDescent="0.3">
      <c r="B1096" s="32"/>
      <c r="C1096" s="13" t="str">
        <f t="shared" si="17"/>
        <v/>
      </c>
    </row>
    <row r="1097" spans="2:3" x14ac:dyDescent="0.3">
      <c r="B1097" s="32"/>
      <c r="C1097" s="13" t="str">
        <f t="shared" si="17"/>
        <v/>
      </c>
    </row>
    <row r="1098" spans="2:3" x14ac:dyDescent="0.3">
      <c r="B1098" s="32"/>
      <c r="C1098" s="13" t="str">
        <f t="shared" si="17"/>
        <v/>
      </c>
    </row>
    <row r="1099" spans="2:3" x14ac:dyDescent="0.3">
      <c r="B1099" s="32"/>
      <c r="C1099" s="13" t="str">
        <f t="shared" si="17"/>
        <v/>
      </c>
    </row>
    <row r="1100" spans="2:3" x14ac:dyDescent="0.3">
      <c r="B1100" s="32"/>
      <c r="C1100" s="13" t="str">
        <f t="shared" si="17"/>
        <v/>
      </c>
    </row>
    <row r="1101" spans="2:3" x14ac:dyDescent="0.3">
      <c r="B1101" s="32"/>
      <c r="C1101" s="13" t="str">
        <f t="shared" si="17"/>
        <v/>
      </c>
    </row>
    <row r="1102" spans="2:3" x14ac:dyDescent="0.3">
      <c r="B1102" s="32"/>
      <c r="C1102" s="13" t="str">
        <f t="shared" si="17"/>
        <v/>
      </c>
    </row>
    <row r="1103" spans="2:3" x14ac:dyDescent="0.3">
      <c r="B1103" s="32"/>
      <c r="C1103" s="13" t="str">
        <f t="shared" si="17"/>
        <v/>
      </c>
    </row>
    <row r="1104" spans="2:3" x14ac:dyDescent="0.3">
      <c r="B1104" s="32"/>
      <c r="C1104" s="13" t="str">
        <f t="shared" si="17"/>
        <v/>
      </c>
    </row>
    <row r="1105" spans="2:3" x14ac:dyDescent="0.3">
      <c r="B1105" s="32"/>
      <c r="C1105" s="13" t="str">
        <f t="shared" si="17"/>
        <v/>
      </c>
    </row>
    <row r="1106" spans="2:3" x14ac:dyDescent="0.3">
      <c r="B1106" s="32"/>
      <c r="C1106" s="13" t="str">
        <f t="shared" si="17"/>
        <v/>
      </c>
    </row>
    <row r="1107" spans="2:3" x14ac:dyDescent="0.3">
      <c r="B1107" s="32"/>
      <c r="C1107" s="13" t="str">
        <f t="shared" si="17"/>
        <v/>
      </c>
    </row>
    <row r="1108" spans="2:3" x14ac:dyDescent="0.3">
      <c r="B1108" s="32"/>
      <c r="C1108" s="13" t="str">
        <f t="shared" si="17"/>
        <v/>
      </c>
    </row>
    <row r="1109" spans="2:3" x14ac:dyDescent="0.3">
      <c r="B1109" s="32"/>
      <c r="C1109" s="13" t="str">
        <f t="shared" si="17"/>
        <v/>
      </c>
    </row>
    <row r="1110" spans="2:3" x14ac:dyDescent="0.3">
      <c r="B1110" s="32"/>
      <c r="C1110" s="13" t="str">
        <f t="shared" si="17"/>
        <v/>
      </c>
    </row>
    <row r="1111" spans="2:3" x14ac:dyDescent="0.3">
      <c r="B1111" s="32"/>
      <c r="C1111" s="13" t="str">
        <f t="shared" si="17"/>
        <v/>
      </c>
    </row>
    <row r="1112" spans="2:3" x14ac:dyDescent="0.3">
      <c r="B1112" s="32"/>
      <c r="C1112" s="13" t="str">
        <f t="shared" si="17"/>
        <v/>
      </c>
    </row>
    <row r="1113" spans="2:3" x14ac:dyDescent="0.3">
      <c r="B1113" s="32"/>
      <c r="C1113" s="13" t="str">
        <f t="shared" si="17"/>
        <v/>
      </c>
    </row>
    <row r="1114" spans="2:3" x14ac:dyDescent="0.3">
      <c r="B1114" s="32"/>
      <c r="C1114" s="13" t="str">
        <f t="shared" si="17"/>
        <v/>
      </c>
    </row>
    <row r="1115" spans="2:3" x14ac:dyDescent="0.3">
      <c r="B1115" s="32"/>
      <c r="C1115" s="13" t="str">
        <f t="shared" si="17"/>
        <v/>
      </c>
    </row>
    <row r="1116" spans="2:3" x14ac:dyDescent="0.3">
      <c r="B1116" s="32"/>
      <c r="C1116" s="13" t="str">
        <f t="shared" si="17"/>
        <v/>
      </c>
    </row>
    <row r="1117" spans="2:3" x14ac:dyDescent="0.3">
      <c r="B1117" s="32"/>
      <c r="C1117" s="13" t="str">
        <f t="shared" si="17"/>
        <v/>
      </c>
    </row>
    <row r="1118" spans="2:3" x14ac:dyDescent="0.3">
      <c r="B1118" s="32"/>
      <c r="C1118" s="13" t="str">
        <f t="shared" si="17"/>
        <v/>
      </c>
    </row>
    <row r="1119" spans="2:3" x14ac:dyDescent="0.3">
      <c r="B1119" s="32"/>
      <c r="C1119" s="13" t="str">
        <f t="shared" si="17"/>
        <v/>
      </c>
    </row>
    <row r="1120" spans="2:3" x14ac:dyDescent="0.3">
      <c r="B1120" s="32"/>
      <c r="C1120" s="13" t="str">
        <f t="shared" si="17"/>
        <v/>
      </c>
    </row>
    <row r="1121" spans="2:3" x14ac:dyDescent="0.3">
      <c r="B1121" s="32"/>
      <c r="C1121" s="13" t="str">
        <f t="shared" si="17"/>
        <v/>
      </c>
    </row>
    <row r="1122" spans="2:3" x14ac:dyDescent="0.3">
      <c r="B1122" s="32"/>
      <c r="C1122" s="13" t="str">
        <f t="shared" si="17"/>
        <v/>
      </c>
    </row>
    <row r="1123" spans="2:3" x14ac:dyDescent="0.3">
      <c r="B1123" s="32"/>
      <c r="C1123" s="13" t="str">
        <f t="shared" si="17"/>
        <v/>
      </c>
    </row>
    <row r="1124" spans="2:3" x14ac:dyDescent="0.3">
      <c r="B1124" s="32"/>
      <c r="C1124" s="13" t="str">
        <f t="shared" si="17"/>
        <v/>
      </c>
    </row>
    <row r="1125" spans="2:3" x14ac:dyDescent="0.3">
      <c r="B1125" s="32"/>
      <c r="C1125" s="13" t="str">
        <f t="shared" si="17"/>
        <v/>
      </c>
    </row>
    <row r="1126" spans="2:3" x14ac:dyDescent="0.3">
      <c r="B1126" s="32"/>
      <c r="C1126" s="13" t="str">
        <f t="shared" si="17"/>
        <v/>
      </c>
    </row>
    <row r="1127" spans="2:3" x14ac:dyDescent="0.3">
      <c r="B1127" s="32"/>
      <c r="C1127" s="13" t="str">
        <f t="shared" si="17"/>
        <v/>
      </c>
    </row>
    <row r="1128" spans="2:3" x14ac:dyDescent="0.3">
      <c r="B1128" s="32"/>
      <c r="C1128" s="13" t="str">
        <f t="shared" si="17"/>
        <v/>
      </c>
    </row>
    <row r="1129" spans="2:3" x14ac:dyDescent="0.3">
      <c r="B1129" s="32"/>
      <c r="C1129" s="13" t="str">
        <f t="shared" si="17"/>
        <v/>
      </c>
    </row>
    <row r="1130" spans="2:3" x14ac:dyDescent="0.3">
      <c r="B1130" s="32"/>
      <c r="C1130" s="13" t="str">
        <f t="shared" si="17"/>
        <v/>
      </c>
    </row>
    <row r="1131" spans="2:3" x14ac:dyDescent="0.3">
      <c r="B1131" s="32"/>
      <c r="C1131" s="13" t="str">
        <f t="shared" si="17"/>
        <v/>
      </c>
    </row>
    <row r="1132" spans="2:3" x14ac:dyDescent="0.3">
      <c r="B1132" s="32"/>
      <c r="C1132" s="13" t="str">
        <f t="shared" si="17"/>
        <v/>
      </c>
    </row>
    <row r="1133" spans="2:3" x14ac:dyDescent="0.3">
      <c r="B1133" s="32"/>
      <c r="C1133" s="13" t="str">
        <f t="shared" si="17"/>
        <v/>
      </c>
    </row>
    <row r="1134" spans="2:3" x14ac:dyDescent="0.3">
      <c r="B1134" s="32"/>
      <c r="C1134" s="13" t="str">
        <f t="shared" si="17"/>
        <v/>
      </c>
    </row>
    <row r="1135" spans="2:3" x14ac:dyDescent="0.3">
      <c r="B1135" s="32"/>
      <c r="C1135" s="13" t="str">
        <f t="shared" si="17"/>
        <v/>
      </c>
    </row>
    <row r="1136" spans="2:3" x14ac:dyDescent="0.3">
      <c r="B1136" s="32"/>
      <c r="C1136" s="13" t="str">
        <f t="shared" si="17"/>
        <v/>
      </c>
    </row>
    <row r="1137" spans="2:3" x14ac:dyDescent="0.3">
      <c r="B1137" s="32"/>
      <c r="C1137" s="13" t="str">
        <f t="shared" si="17"/>
        <v/>
      </c>
    </row>
    <row r="1138" spans="2:3" x14ac:dyDescent="0.3">
      <c r="B1138" s="32"/>
      <c r="C1138" s="13" t="str">
        <f t="shared" si="17"/>
        <v/>
      </c>
    </row>
    <row r="1139" spans="2:3" x14ac:dyDescent="0.3">
      <c r="B1139" s="32"/>
      <c r="C1139" s="13" t="str">
        <f t="shared" si="17"/>
        <v/>
      </c>
    </row>
    <row r="1140" spans="2:3" x14ac:dyDescent="0.3">
      <c r="B1140" s="32"/>
      <c r="C1140" s="13" t="str">
        <f t="shared" si="17"/>
        <v/>
      </c>
    </row>
    <row r="1141" spans="2:3" x14ac:dyDescent="0.3">
      <c r="B1141" s="32"/>
      <c r="C1141" s="13" t="str">
        <f t="shared" si="17"/>
        <v/>
      </c>
    </row>
    <row r="1142" spans="2:3" x14ac:dyDescent="0.3">
      <c r="B1142" s="32"/>
      <c r="C1142" s="13" t="str">
        <f t="shared" si="17"/>
        <v/>
      </c>
    </row>
    <row r="1143" spans="2:3" x14ac:dyDescent="0.3">
      <c r="B1143" s="32"/>
      <c r="C1143" s="13" t="str">
        <f t="shared" si="17"/>
        <v/>
      </c>
    </row>
    <row r="1144" spans="2:3" x14ac:dyDescent="0.3">
      <c r="B1144" s="32"/>
      <c r="C1144" s="13" t="str">
        <f t="shared" si="17"/>
        <v/>
      </c>
    </row>
    <row r="1145" spans="2:3" x14ac:dyDescent="0.3">
      <c r="B1145" s="32"/>
      <c r="C1145" s="13" t="str">
        <f t="shared" si="17"/>
        <v/>
      </c>
    </row>
    <row r="1146" spans="2:3" x14ac:dyDescent="0.3">
      <c r="B1146" s="32"/>
      <c r="C1146" s="13" t="str">
        <f t="shared" si="17"/>
        <v/>
      </c>
    </row>
    <row r="1147" spans="2:3" x14ac:dyDescent="0.3">
      <c r="B1147" s="32"/>
      <c r="C1147" s="13" t="str">
        <f t="shared" si="17"/>
        <v/>
      </c>
    </row>
    <row r="1148" spans="2:3" x14ac:dyDescent="0.3">
      <c r="B1148" s="32"/>
      <c r="C1148" s="13" t="str">
        <f t="shared" si="17"/>
        <v/>
      </c>
    </row>
    <row r="1149" spans="2:3" x14ac:dyDescent="0.3">
      <c r="B1149" s="32"/>
      <c r="C1149" s="13" t="str">
        <f t="shared" si="17"/>
        <v/>
      </c>
    </row>
    <row r="1150" spans="2:3" x14ac:dyDescent="0.3">
      <c r="B1150" s="32"/>
      <c r="C1150" s="13" t="str">
        <f t="shared" si="17"/>
        <v/>
      </c>
    </row>
    <row r="1151" spans="2:3" x14ac:dyDescent="0.3">
      <c r="B1151" s="32"/>
      <c r="C1151" s="13" t="str">
        <f t="shared" si="17"/>
        <v/>
      </c>
    </row>
    <row r="1152" spans="2:3" x14ac:dyDescent="0.3">
      <c r="B1152" s="32"/>
      <c r="C1152" s="13" t="str">
        <f t="shared" si="17"/>
        <v/>
      </c>
    </row>
    <row r="1153" spans="2:3" x14ac:dyDescent="0.3">
      <c r="B1153" s="32"/>
      <c r="C1153" s="13" t="str">
        <f t="shared" si="17"/>
        <v/>
      </c>
    </row>
    <row r="1154" spans="2:3" x14ac:dyDescent="0.3">
      <c r="B1154" s="32"/>
      <c r="C1154" s="13" t="str">
        <f t="shared" si="17"/>
        <v/>
      </c>
    </row>
    <row r="1155" spans="2:3" x14ac:dyDescent="0.3">
      <c r="B1155" s="32"/>
      <c r="C1155" s="13" t="str">
        <f t="shared" si="17"/>
        <v/>
      </c>
    </row>
    <row r="1156" spans="2:3" x14ac:dyDescent="0.3">
      <c r="B1156" s="32"/>
      <c r="C1156" s="13" t="str">
        <f t="shared" si="17"/>
        <v/>
      </c>
    </row>
    <row r="1157" spans="2:3" x14ac:dyDescent="0.3">
      <c r="B1157" s="32"/>
      <c r="C1157" s="13" t="str">
        <f t="shared" ref="C1157:C1220" si="18">IF(B1157="","",IF(ISNUMBER(B1157),TEXT(B1157,"0"),SUBSTITUTE(SUBSTITUTE(TRIM(B1157),"-","")," ","")))</f>
        <v/>
      </c>
    </row>
    <row r="1158" spans="2:3" x14ac:dyDescent="0.3">
      <c r="B1158" s="32"/>
      <c r="C1158" s="13" t="str">
        <f t="shared" si="18"/>
        <v/>
      </c>
    </row>
    <row r="1159" spans="2:3" x14ac:dyDescent="0.3">
      <c r="B1159" s="32"/>
      <c r="C1159" s="13" t="str">
        <f t="shared" si="18"/>
        <v/>
      </c>
    </row>
    <row r="1160" spans="2:3" x14ac:dyDescent="0.3">
      <c r="B1160" s="32"/>
      <c r="C1160" s="13" t="str">
        <f t="shared" si="18"/>
        <v/>
      </c>
    </row>
    <row r="1161" spans="2:3" x14ac:dyDescent="0.3">
      <c r="B1161" s="32"/>
      <c r="C1161" s="13" t="str">
        <f t="shared" si="18"/>
        <v/>
      </c>
    </row>
    <row r="1162" spans="2:3" x14ac:dyDescent="0.3">
      <c r="B1162" s="32"/>
      <c r="C1162" s="13" t="str">
        <f t="shared" si="18"/>
        <v/>
      </c>
    </row>
    <row r="1163" spans="2:3" x14ac:dyDescent="0.3">
      <c r="B1163" s="32"/>
      <c r="C1163" s="13" t="str">
        <f t="shared" si="18"/>
        <v/>
      </c>
    </row>
    <row r="1164" spans="2:3" x14ac:dyDescent="0.3">
      <c r="B1164" s="32"/>
      <c r="C1164" s="13" t="str">
        <f t="shared" si="18"/>
        <v/>
      </c>
    </row>
    <row r="1165" spans="2:3" x14ac:dyDescent="0.3">
      <c r="B1165" s="32"/>
      <c r="C1165" s="13" t="str">
        <f t="shared" si="18"/>
        <v/>
      </c>
    </row>
    <row r="1166" spans="2:3" x14ac:dyDescent="0.3">
      <c r="B1166" s="32"/>
      <c r="C1166" s="13" t="str">
        <f t="shared" si="18"/>
        <v/>
      </c>
    </row>
    <row r="1167" spans="2:3" x14ac:dyDescent="0.3">
      <c r="B1167" s="32"/>
      <c r="C1167" s="13" t="str">
        <f t="shared" si="18"/>
        <v/>
      </c>
    </row>
    <row r="1168" spans="2:3" x14ac:dyDescent="0.3">
      <c r="B1168" s="32"/>
      <c r="C1168" s="13" t="str">
        <f t="shared" si="18"/>
        <v/>
      </c>
    </row>
    <row r="1169" spans="2:3" x14ac:dyDescent="0.3">
      <c r="B1169" s="32"/>
      <c r="C1169" s="13" t="str">
        <f t="shared" si="18"/>
        <v/>
      </c>
    </row>
    <row r="1170" spans="2:3" x14ac:dyDescent="0.3">
      <c r="B1170" s="32"/>
      <c r="C1170" s="13" t="str">
        <f t="shared" si="18"/>
        <v/>
      </c>
    </row>
    <row r="1171" spans="2:3" x14ac:dyDescent="0.3">
      <c r="B1171" s="32"/>
      <c r="C1171" s="13" t="str">
        <f t="shared" si="18"/>
        <v/>
      </c>
    </row>
    <row r="1172" spans="2:3" x14ac:dyDescent="0.3">
      <c r="B1172" s="32"/>
      <c r="C1172" s="13" t="str">
        <f t="shared" si="18"/>
        <v/>
      </c>
    </row>
    <row r="1173" spans="2:3" x14ac:dyDescent="0.3">
      <c r="B1173" s="32"/>
      <c r="C1173" s="13" t="str">
        <f t="shared" si="18"/>
        <v/>
      </c>
    </row>
    <row r="1174" spans="2:3" x14ac:dyDescent="0.3">
      <c r="B1174" s="32"/>
      <c r="C1174" s="13" t="str">
        <f t="shared" si="18"/>
        <v/>
      </c>
    </row>
    <row r="1175" spans="2:3" x14ac:dyDescent="0.3">
      <c r="B1175" s="32"/>
      <c r="C1175" s="13" t="str">
        <f t="shared" si="18"/>
        <v/>
      </c>
    </row>
    <row r="1176" spans="2:3" x14ac:dyDescent="0.3">
      <c r="B1176" s="32"/>
      <c r="C1176" s="13" t="str">
        <f t="shared" si="18"/>
        <v/>
      </c>
    </row>
    <row r="1177" spans="2:3" x14ac:dyDescent="0.3">
      <c r="B1177" s="32"/>
      <c r="C1177" s="13" t="str">
        <f t="shared" si="18"/>
        <v/>
      </c>
    </row>
    <row r="1178" spans="2:3" x14ac:dyDescent="0.3">
      <c r="B1178" s="32"/>
      <c r="C1178" s="13" t="str">
        <f t="shared" si="18"/>
        <v/>
      </c>
    </row>
    <row r="1179" spans="2:3" x14ac:dyDescent="0.3">
      <c r="B1179" s="32"/>
      <c r="C1179" s="13" t="str">
        <f t="shared" si="18"/>
        <v/>
      </c>
    </row>
    <row r="1180" spans="2:3" x14ac:dyDescent="0.3">
      <c r="B1180" s="32"/>
      <c r="C1180" s="13" t="str">
        <f t="shared" si="18"/>
        <v/>
      </c>
    </row>
    <row r="1181" spans="2:3" x14ac:dyDescent="0.3">
      <c r="B1181" s="32"/>
      <c r="C1181" s="13" t="str">
        <f t="shared" si="18"/>
        <v/>
      </c>
    </row>
    <row r="1182" spans="2:3" x14ac:dyDescent="0.3">
      <c r="B1182" s="32"/>
      <c r="C1182" s="13" t="str">
        <f t="shared" si="18"/>
        <v/>
      </c>
    </row>
    <row r="1183" spans="2:3" x14ac:dyDescent="0.3">
      <c r="B1183" s="32"/>
      <c r="C1183" s="13" t="str">
        <f t="shared" si="18"/>
        <v/>
      </c>
    </row>
    <row r="1184" spans="2:3" x14ac:dyDescent="0.3">
      <c r="B1184" s="32"/>
      <c r="C1184" s="13" t="str">
        <f t="shared" si="18"/>
        <v/>
      </c>
    </row>
    <row r="1185" spans="2:3" x14ac:dyDescent="0.3">
      <c r="B1185" s="32"/>
      <c r="C1185" s="13" t="str">
        <f t="shared" si="18"/>
        <v/>
      </c>
    </row>
    <row r="1186" spans="2:3" x14ac:dyDescent="0.3">
      <c r="B1186" s="32"/>
      <c r="C1186" s="13" t="str">
        <f t="shared" si="18"/>
        <v/>
      </c>
    </row>
    <row r="1187" spans="2:3" x14ac:dyDescent="0.3">
      <c r="B1187" s="32"/>
      <c r="C1187" s="13" t="str">
        <f t="shared" si="18"/>
        <v/>
      </c>
    </row>
    <row r="1188" spans="2:3" x14ac:dyDescent="0.3">
      <c r="B1188" s="32"/>
      <c r="C1188" s="13" t="str">
        <f t="shared" si="18"/>
        <v/>
      </c>
    </row>
    <row r="1189" spans="2:3" x14ac:dyDescent="0.3">
      <c r="B1189" s="32"/>
      <c r="C1189" s="13" t="str">
        <f t="shared" si="18"/>
        <v/>
      </c>
    </row>
    <row r="1190" spans="2:3" x14ac:dyDescent="0.3">
      <c r="B1190" s="32"/>
      <c r="C1190" s="13" t="str">
        <f t="shared" si="18"/>
        <v/>
      </c>
    </row>
    <row r="1191" spans="2:3" x14ac:dyDescent="0.3">
      <c r="B1191" s="32"/>
      <c r="C1191" s="13" t="str">
        <f t="shared" si="18"/>
        <v/>
      </c>
    </row>
    <row r="1192" spans="2:3" x14ac:dyDescent="0.3">
      <c r="B1192" s="32"/>
      <c r="C1192" s="13" t="str">
        <f t="shared" si="18"/>
        <v/>
      </c>
    </row>
    <row r="1193" spans="2:3" x14ac:dyDescent="0.3">
      <c r="B1193" s="32"/>
      <c r="C1193" s="13" t="str">
        <f t="shared" si="18"/>
        <v/>
      </c>
    </row>
    <row r="1194" spans="2:3" x14ac:dyDescent="0.3">
      <c r="B1194" s="32"/>
      <c r="C1194" s="13" t="str">
        <f t="shared" si="18"/>
        <v/>
      </c>
    </row>
    <row r="1195" spans="2:3" x14ac:dyDescent="0.3">
      <c r="B1195" s="32"/>
      <c r="C1195" s="13" t="str">
        <f t="shared" si="18"/>
        <v/>
      </c>
    </row>
    <row r="1196" spans="2:3" x14ac:dyDescent="0.3">
      <c r="B1196" s="32"/>
      <c r="C1196" s="13" t="str">
        <f t="shared" si="18"/>
        <v/>
      </c>
    </row>
    <row r="1197" spans="2:3" x14ac:dyDescent="0.3">
      <c r="B1197" s="32"/>
      <c r="C1197" s="13" t="str">
        <f t="shared" si="18"/>
        <v/>
      </c>
    </row>
    <row r="1198" spans="2:3" x14ac:dyDescent="0.3">
      <c r="B1198" s="32"/>
      <c r="C1198" s="13" t="str">
        <f t="shared" si="18"/>
        <v/>
      </c>
    </row>
    <row r="1199" spans="2:3" x14ac:dyDescent="0.3">
      <c r="B1199" s="32"/>
      <c r="C1199" s="13" t="str">
        <f t="shared" si="18"/>
        <v/>
      </c>
    </row>
    <row r="1200" spans="2:3" x14ac:dyDescent="0.3">
      <c r="B1200" s="32"/>
      <c r="C1200" s="13" t="str">
        <f t="shared" si="18"/>
        <v/>
      </c>
    </row>
    <row r="1201" spans="2:3" x14ac:dyDescent="0.3">
      <c r="B1201" s="32"/>
      <c r="C1201" s="13" t="str">
        <f t="shared" si="18"/>
        <v/>
      </c>
    </row>
    <row r="1202" spans="2:3" x14ac:dyDescent="0.3">
      <c r="B1202" s="32"/>
      <c r="C1202" s="13" t="str">
        <f t="shared" si="18"/>
        <v/>
      </c>
    </row>
    <row r="1203" spans="2:3" x14ac:dyDescent="0.3">
      <c r="B1203" s="32"/>
      <c r="C1203" s="13" t="str">
        <f t="shared" si="18"/>
        <v/>
      </c>
    </row>
    <row r="1204" spans="2:3" x14ac:dyDescent="0.3">
      <c r="B1204" s="32"/>
      <c r="C1204" s="13" t="str">
        <f t="shared" si="18"/>
        <v/>
      </c>
    </row>
    <row r="1205" spans="2:3" x14ac:dyDescent="0.3">
      <c r="B1205" s="32"/>
      <c r="C1205" s="13" t="str">
        <f t="shared" si="18"/>
        <v/>
      </c>
    </row>
    <row r="1206" spans="2:3" x14ac:dyDescent="0.3">
      <c r="B1206" s="32"/>
      <c r="C1206" s="13" t="str">
        <f t="shared" si="18"/>
        <v/>
      </c>
    </row>
    <row r="1207" spans="2:3" x14ac:dyDescent="0.3">
      <c r="B1207" s="32"/>
      <c r="C1207" s="13" t="str">
        <f t="shared" si="18"/>
        <v/>
      </c>
    </row>
    <row r="1208" spans="2:3" x14ac:dyDescent="0.3">
      <c r="B1208" s="32"/>
      <c r="C1208" s="13" t="str">
        <f t="shared" si="18"/>
        <v/>
      </c>
    </row>
    <row r="1209" spans="2:3" x14ac:dyDescent="0.3">
      <c r="B1209" s="32"/>
      <c r="C1209" s="13" t="str">
        <f t="shared" si="18"/>
        <v/>
      </c>
    </row>
    <row r="1210" spans="2:3" x14ac:dyDescent="0.3">
      <c r="B1210" s="32"/>
      <c r="C1210" s="13" t="str">
        <f t="shared" si="18"/>
        <v/>
      </c>
    </row>
    <row r="1211" spans="2:3" x14ac:dyDescent="0.3">
      <c r="B1211" s="32"/>
      <c r="C1211" s="13" t="str">
        <f t="shared" si="18"/>
        <v/>
      </c>
    </row>
    <row r="1212" spans="2:3" x14ac:dyDescent="0.3">
      <c r="B1212" s="32"/>
      <c r="C1212" s="13" t="str">
        <f t="shared" si="18"/>
        <v/>
      </c>
    </row>
    <row r="1213" spans="2:3" x14ac:dyDescent="0.3">
      <c r="B1213" s="32"/>
      <c r="C1213" s="13" t="str">
        <f t="shared" si="18"/>
        <v/>
      </c>
    </row>
    <row r="1214" spans="2:3" x14ac:dyDescent="0.3">
      <c r="B1214" s="32"/>
      <c r="C1214" s="13" t="str">
        <f t="shared" si="18"/>
        <v/>
      </c>
    </row>
    <row r="1215" spans="2:3" x14ac:dyDescent="0.3">
      <c r="B1215" s="32"/>
      <c r="C1215" s="13" t="str">
        <f t="shared" si="18"/>
        <v/>
      </c>
    </row>
    <row r="1216" spans="2:3" x14ac:dyDescent="0.3">
      <c r="B1216" s="32"/>
      <c r="C1216" s="13" t="str">
        <f t="shared" si="18"/>
        <v/>
      </c>
    </row>
    <row r="1217" spans="2:3" x14ac:dyDescent="0.3">
      <c r="B1217" s="32"/>
      <c r="C1217" s="13" t="str">
        <f t="shared" si="18"/>
        <v/>
      </c>
    </row>
    <row r="1218" spans="2:3" x14ac:dyDescent="0.3">
      <c r="B1218" s="32"/>
      <c r="C1218" s="13" t="str">
        <f t="shared" si="18"/>
        <v/>
      </c>
    </row>
    <row r="1219" spans="2:3" x14ac:dyDescent="0.3">
      <c r="B1219" s="32"/>
      <c r="C1219" s="13" t="str">
        <f t="shared" si="18"/>
        <v/>
      </c>
    </row>
    <row r="1220" spans="2:3" x14ac:dyDescent="0.3">
      <c r="B1220" s="32"/>
      <c r="C1220" s="13" t="str">
        <f t="shared" si="18"/>
        <v/>
      </c>
    </row>
    <row r="1221" spans="2:3" x14ac:dyDescent="0.3">
      <c r="B1221" s="32"/>
      <c r="C1221" s="13" t="str">
        <f t="shared" ref="C1221:C1284" si="19">IF(B1221="","",IF(ISNUMBER(B1221),TEXT(B1221,"0"),SUBSTITUTE(SUBSTITUTE(TRIM(B1221),"-","")," ","")))</f>
        <v/>
      </c>
    </row>
    <row r="1222" spans="2:3" x14ac:dyDescent="0.3">
      <c r="B1222" s="32"/>
      <c r="C1222" s="13" t="str">
        <f t="shared" si="19"/>
        <v/>
      </c>
    </row>
    <row r="1223" spans="2:3" x14ac:dyDescent="0.3">
      <c r="B1223" s="32"/>
      <c r="C1223" s="13" t="str">
        <f t="shared" si="19"/>
        <v/>
      </c>
    </row>
    <row r="1224" spans="2:3" x14ac:dyDescent="0.3">
      <c r="B1224" s="32"/>
      <c r="C1224" s="13" t="str">
        <f t="shared" si="19"/>
        <v/>
      </c>
    </row>
    <row r="1225" spans="2:3" x14ac:dyDescent="0.3">
      <c r="B1225" s="32"/>
      <c r="C1225" s="13" t="str">
        <f t="shared" si="19"/>
        <v/>
      </c>
    </row>
    <row r="1226" spans="2:3" x14ac:dyDescent="0.3">
      <c r="B1226" s="32"/>
      <c r="C1226" s="13" t="str">
        <f t="shared" si="19"/>
        <v/>
      </c>
    </row>
    <row r="1227" spans="2:3" x14ac:dyDescent="0.3">
      <c r="B1227" s="32"/>
      <c r="C1227" s="13" t="str">
        <f t="shared" si="19"/>
        <v/>
      </c>
    </row>
    <row r="1228" spans="2:3" x14ac:dyDescent="0.3">
      <c r="B1228" s="32"/>
      <c r="C1228" s="13" t="str">
        <f t="shared" si="19"/>
        <v/>
      </c>
    </row>
    <row r="1229" spans="2:3" x14ac:dyDescent="0.3">
      <c r="B1229" s="32"/>
      <c r="C1229" s="13" t="str">
        <f t="shared" si="19"/>
        <v/>
      </c>
    </row>
    <row r="1230" spans="2:3" x14ac:dyDescent="0.3">
      <c r="B1230" s="32"/>
      <c r="C1230" s="13" t="str">
        <f t="shared" si="19"/>
        <v/>
      </c>
    </row>
    <row r="1231" spans="2:3" x14ac:dyDescent="0.3">
      <c r="B1231" s="32"/>
      <c r="C1231" s="13" t="str">
        <f t="shared" si="19"/>
        <v/>
      </c>
    </row>
    <row r="1232" spans="2:3" x14ac:dyDescent="0.3">
      <c r="B1232" s="32"/>
      <c r="C1232" s="13" t="str">
        <f t="shared" si="19"/>
        <v/>
      </c>
    </row>
    <row r="1233" spans="2:3" x14ac:dyDescent="0.3">
      <c r="B1233" s="32"/>
      <c r="C1233" s="13" t="str">
        <f t="shared" si="19"/>
        <v/>
      </c>
    </row>
    <row r="1234" spans="2:3" x14ac:dyDescent="0.3">
      <c r="B1234" s="32"/>
      <c r="C1234" s="13" t="str">
        <f t="shared" si="19"/>
        <v/>
      </c>
    </row>
    <row r="1235" spans="2:3" x14ac:dyDescent="0.3">
      <c r="B1235" s="32"/>
      <c r="C1235" s="13" t="str">
        <f t="shared" si="19"/>
        <v/>
      </c>
    </row>
    <row r="1236" spans="2:3" x14ac:dyDescent="0.3">
      <c r="B1236" s="32"/>
      <c r="C1236" s="13" t="str">
        <f t="shared" si="19"/>
        <v/>
      </c>
    </row>
    <row r="1237" spans="2:3" x14ac:dyDescent="0.3">
      <c r="B1237" s="32"/>
      <c r="C1237" s="13" t="str">
        <f t="shared" si="19"/>
        <v/>
      </c>
    </row>
    <row r="1238" spans="2:3" x14ac:dyDescent="0.3">
      <c r="B1238" s="32"/>
      <c r="C1238" s="13" t="str">
        <f t="shared" si="19"/>
        <v/>
      </c>
    </row>
    <row r="1239" spans="2:3" x14ac:dyDescent="0.3">
      <c r="B1239" s="32"/>
      <c r="C1239" s="13" t="str">
        <f t="shared" si="19"/>
        <v/>
      </c>
    </row>
    <row r="1240" spans="2:3" x14ac:dyDescent="0.3">
      <c r="B1240" s="32"/>
      <c r="C1240" s="13" t="str">
        <f t="shared" si="19"/>
        <v/>
      </c>
    </row>
    <row r="1241" spans="2:3" x14ac:dyDescent="0.3">
      <c r="B1241" s="32"/>
      <c r="C1241" s="13" t="str">
        <f t="shared" si="19"/>
        <v/>
      </c>
    </row>
    <row r="1242" spans="2:3" x14ac:dyDescent="0.3">
      <c r="B1242" s="32"/>
      <c r="C1242" s="13" t="str">
        <f t="shared" si="19"/>
        <v/>
      </c>
    </row>
    <row r="1243" spans="2:3" x14ac:dyDescent="0.3">
      <c r="B1243" s="32"/>
      <c r="C1243" s="13" t="str">
        <f t="shared" si="19"/>
        <v/>
      </c>
    </row>
    <row r="1244" spans="2:3" x14ac:dyDescent="0.3">
      <c r="B1244" s="32"/>
      <c r="C1244" s="13" t="str">
        <f t="shared" si="19"/>
        <v/>
      </c>
    </row>
    <row r="1245" spans="2:3" x14ac:dyDescent="0.3">
      <c r="B1245" s="32"/>
      <c r="C1245" s="13" t="str">
        <f t="shared" si="19"/>
        <v/>
      </c>
    </row>
    <row r="1246" spans="2:3" x14ac:dyDescent="0.3">
      <c r="B1246" s="32"/>
      <c r="C1246" s="13" t="str">
        <f t="shared" si="19"/>
        <v/>
      </c>
    </row>
    <row r="1247" spans="2:3" x14ac:dyDescent="0.3">
      <c r="B1247" s="32"/>
      <c r="C1247" s="13" t="str">
        <f t="shared" si="19"/>
        <v/>
      </c>
    </row>
    <row r="1248" spans="2:3" x14ac:dyDescent="0.3">
      <c r="B1248" s="32"/>
      <c r="C1248" s="13" t="str">
        <f t="shared" si="19"/>
        <v/>
      </c>
    </row>
    <row r="1249" spans="2:3" x14ac:dyDescent="0.3">
      <c r="B1249" s="32"/>
      <c r="C1249" s="13" t="str">
        <f t="shared" si="19"/>
        <v/>
      </c>
    </row>
    <row r="1250" spans="2:3" x14ac:dyDescent="0.3">
      <c r="B1250" s="32"/>
      <c r="C1250" s="13" t="str">
        <f t="shared" si="19"/>
        <v/>
      </c>
    </row>
    <row r="1251" spans="2:3" x14ac:dyDescent="0.3">
      <c r="B1251" s="32"/>
      <c r="C1251" s="13" t="str">
        <f t="shared" si="19"/>
        <v/>
      </c>
    </row>
    <row r="1252" spans="2:3" x14ac:dyDescent="0.3">
      <c r="B1252" s="32"/>
      <c r="C1252" s="13" t="str">
        <f t="shared" si="19"/>
        <v/>
      </c>
    </row>
    <row r="1253" spans="2:3" x14ac:dyDescent="0.3">
      <c r="B1253" s="32"/>
      <c r="C1253" s="13" t="str">
        <f t="shared" si="19"/>
        <v/>
      </c>
    </row>
    <row r="1254" spans="2:3" x14ac:dyDescent="0.3">
      <c r="B1254" s="32"/>
      <c r="C1254" s="13" t="str">
        <f t="shared" si="19"/>
        <v/>
      </c>
    </row>
    <row r="1255" spans="2:3" x14ac:dyDescent="0.3">
      <c r="B1255" s="32"/>
      <c r="C1255" s="13" t="str">
        <f t="shared" si="19"/>
        <v/>
      </c>
    </row>
    <row r="1256" spans="2:3" x14ac:dyDescent="0.3">
      <c r="B1256" s="32"/>
      <c r="C1256" s="13" t="str">
        <f t="shared" si="19"/>
        <v/>
      </c>
    </row>
    <row r="1257" spans="2:3" x14ac:dyDescent="0.3">
      <c r="B1257" s="32"/>
      <c r="C1257" s="13" t="str">
        <f t="shared" si="19"/>
        <v/>
      </c>
    </row>
    <row r="1258" spans="2:3" x14ac:dyDescent="0.3">
      <c r="B1258" s="32"/>
      <c r="C1258" s="13" t="str">
        <f t="shared" si="19"/>
        <v/>
      </c>
    </row>
    <row r="1259" spans="2:3" x14ac:dyDescent="0.3">
      <c r="B1259" s="32"/>
      <c r="C1259" s="13" t="str">
        <f t="shared" si="19"/>
        <v/>
      </c>
    </row>
    <row r="1260" spans="2:3" x14ac:dyDescent="0.3">
      <c r="B1260" s="32"/>
      <c r="C1260" s="13" t="str">
        <f t="shared" si="19"/>
        <v/>
      </c>
    </row>
    <row r="1261" spans="2:3" x14ac:dyDescent="0.3">
      <c r="B1261" s="32"/>
      <c r="C1261" s="13" t="str">
        <f t="shared" si="19"/>
        <v/>
      </c>
    </row>
    <row r="1262" spans="2:3" x14ac:dyDescent="0.3">
      <c r="B1262" s="32"/>
      <c r="C1262" s="13" t="str">
        <f t="shared" si="19"/>
        <v/>
      </c>
    </row>
    <row r="1263" spans="2:3" x14ac:dyDescent="0.3">
      <c r="B1263" s="32"/>
      <c r="C1263" s="13" t="str">
        <f t="shared" si="19"/>
        <v/>
      </c>
    </row>
    <row r="1264" spans="2:3" x14ac:dyDescent="0.3">
      <c r="B1264" s="32"/>
      <c r="C1264" s="13" t="str">
        <f t="shared" si="19"/>
        <v/>
      </c>
    </row>
    <row r="1265" spans="2:3" x14ac:dyDescent="0.3">
      <c r="B1265" s="32"/>
      <c r="C1265" s="13" t="str">
        <f t="shared" si="19"/>
        <v/>
      </c>
    </row>
    <row r="1266" spans="2:3" x14ac:dyDescent="0.3">
      <c r="B1266" s="32"/>
      <c r="C1266" s="13" t="str">
        <f t="shared" si="19"/>
        <v/>
      </c>
    </row>
    <row r="1267" spans="2:3" x14ac:dyDescent="0.3">
      <c r="B1267" s="32"/>
      <c r="C1267" s="13" t="str">
        <f t="shared" si="19"/>
        <v/>
      </c>
    </row>
    <row r="1268" spans="2:3" x14ac:dyDescent="0.3">
      <c r="B1268" s="32"/>
      <c r="C1268" s="13" t="str">
        <f t="shared" si="19"/>
        <v/>
      </c>
    </row>
    <row r="1269" spans="2:3" x14ac:dyDescent="0.3">
      <c r="B1269" s="32"/>
      <c r="C1269" s="13" t="str">
        <f t="shared" si="19"/>
        <v/>
      </c>
    </row>
    <row r="1270" spans="2:3" x14ac:dyDescent="0.3">
      <c r="B1270" s="32"/>
      <c r="C1270" s="13" t="str">
        <f t="shared" si="19"/>
        <v/>
      </c>
    </row>
    <row r="1271" spans="2:3" x14ac:dyDescent="0.3">
      <c r="B1271" s="32"/>
      <c r="C1271" s="13" t="str">
        <f t="shared" si="19"/>
        <v/>
      </c>
    </row>
    <row r="1272" spans="2:3" x14ac:dyDescent="0.3">
      <c r="B1272" s="32"/>
      <c r="C1272" s="13" t="str">
        <f t="shared" si="19"/>
        <v/>
      </c>
    </row>
    <row r="1273" spans="2:3" x14ac:dyDescent="0.3">
      <c r="B1273" s="32"/>
      <c r="C1273" s="13" t="str">
        <f t="shared" si="19"/>
        <v/>
      </c>
    </row>
    <row r="1274" spans="2:3" x14ac:dyDescent="0.3">
      <c r="B1274" s="32"/>
      <c r="C1274" s="13" t="str">
        <f t="shared" si="19"/>
        <v/>
      </c>
    </row>
    <row r="1275" spans="2:3" x14ac:dyDescent="0.3">
      <c r="B1275" s="32"/>
      <c r="C1275" s="13" t="str">
        <f t="shared" si="19"/>
        <v/>
      </c>
    </row>
    <row r="1276" spans="2:3" x14ac:dyDescent="0.3">
      <c r="B1276" s="32"/>
      <c r="C1276" s="13" t="str">
        <f t="shared" si="19"/>
        <v/>
      </c>
    </row>
    <row r="1277" spans="2:3" x14ac:dyDescent="0.3">
      <c r="B1277" s="32"/>
      <c r="C1277" s="13" t="str">
        <f t="shared" si="19"/>
        <v/>
      </c>
    </row>
    <row r="1278" spans="2:3" x14ac:dyDescent="0.3">
      <c r="B1278" s="32"/>
      <c r="C1278" s="13" t="str">
        <f t="shared" si="19"/>
        <v/>
      </c>
    </row>
    <row r="1279" spans="2:3" x14ac:dyDescent="0.3">
      <c r="B1279" s="32"/>
      <c r="C1279" s="13" t="str">
        <f t="shared" si="19"/>
        <v/>
      </c>
    </row>
    <row r="1280" spans="2:3" x14ac:dyDescent="0.3">
      <c r="B1280" s="32"/>
      <c r="C1280" s="13" t="str">
        <f t="shared" si="19"/>
        <v/>
      </c>
    </row>
    <row r="1281" spans="2:3" x14ac:dyDescent="0.3">
      <c r="B1281" s="32"/>
      <c r="C1281" s="13" t="str">
        <f t="shared" si="19"/>
        <v/>
      </c>
    </row>
    <row r="1282" spans="2:3" x14ac:dyDescent="0.3">
      <c r="B1282" s="32"/>
      <c r="C1282" s="13" t="str">
        <f t="shared" si="19"/>
        <v/>
      </c>
    </row>
    <row r="1283" spans="2:3" x14ac:dyDescent="0.3">
      <c r="B1283" s="32"/>
      <c r="C1283" s="13" t="str">
        <f t="shared" si="19"/>
        <v/>
      </c>
    </row>
    <row r="1284" spans="2:3" x14ac:dyDescent="0.3">
      <c r="B1284" s="32"/>
      <c r="C1284" s="13" t="str">
        <f t="shared" si="19"/>
        <v/>
      </c>
    </row>
    <row r="1285" spans="2:3" x14ac:dyDescent="0.3">
      <c r="B1285" s="32"/>
      <c r="C1285" s="13" t="str">
        <f t="shared" ref="C1285:C1348" si="20">IF(B1285="","",IF(ISNUMBER(B1285),TEXT(B1285,"0"),SUBSTITUTE(SUBSTITUTE(TRIM(B1285),"-","")," ","")))</f>
        <v/>
      </c>
    </row>
    <row r="1286" spans="2:3" x14ac:dyDescent="0.3">
      <c r="B1286" s="32"/>
      <c r="C1286" s="13" t="str">
        <f t="shared" si="20"/>
        <v/>
      </c>
    </row>
    <row r="1287" spans="2:3" x14ac:dyDescent="0.3">
      <c r="B1287" s="32"/>
      <c r="C1287" s="13" t="str">
        <f t="shared" si="20"/>
        <v/>
      </c>
    </row>
    <row r="1288" spans="2:3" x14ac:dyDescent="0.3">
      <c r="B1288" s="32"/>
      <c r="C1288" s="13" t="str">
        <f t="shared" si="20"/>
        <v/>
      </c>
    </row>
    <row r="1289" spans="2:3" x14ac:dyDescent="0.3">
      <c r="B1289" s="32"/>
      <c r="C1289" s="13" t="str">
        <f t="shared" si="20"/>
        <v/>
      </c>
    </row>
    <row r="1290" spans="2:3" x14ac:dyDescent="0.3">
      <c r="B1290" s="32"/>
      <c r="C1290" s="13" t="str">
        <f t="shared" si="20"/>
        <v/>
      </c>
    </row>
    <row r="1291" spans="2:3" x14ac:dyDescent="0.3">
      <c r="B1291" s="32"/>
      <c r="C1291" s="13" t="str">
        <f t="shared" si="20"/>
        <v/>
      </c>
    </row>
    <row r="1292" spans="2:3" x14ac:dyDescent="0.3">
      <c r="B1292" s="32"/>
      <c r="C1292" s="13" t="str">
        <f t="shared" si="20"/>
        <v/>
      </c>
    </row>
    <row r="1293" spans="2:3" x14ac:dyDescent="0.3">
      <c r="B1293" s="32"/>
      <c r="C1293" s="13" t="str">
        <f t="shared" si="20"/>
        <v/>
      </c>
    </row>
    <row r="1294" spans="2:3" x14ac:dyDescent="0.3">
      <c r="B1294" s="32"/>
      <c r="C1294" s="13" t="str">
        <f t="shared" si="20"/>
        <v/>
      </c>
    </row>
    <row r="1295" spans="2:3" x14ac:dyDescent="0.3">
      <c r="B1295" s="32"/>
      <c r="C1295" s="13" t="str">
        <f t="shared" si="20"/>
        <v/>
      </c>
    </row>
    <row r="1296" spans="2:3" x14ac:dyDescent="0.3">
      <c r="B1296" s="32"/>
      <c r="C1296" s="13" t="str">
        <f t="shared" si="20"/>
        <v/>
      </c>
    </row>
    <row r="1297" spans="2:3" x14ac:dyDescent="0.3">
      <c r="B1297" s="32"/>
      <c r="C1297" s="13" t="str">
        <f t="shared" si="20"/>
        <v/>
      </c>
    </row>
    <row r="1298" spans="2:3" x14ac:dyDescent="0.3">
      <c r="B1298" s="32"/>
      <c r="C1298" s="13" t="str">
        <f t="shared" si="20"/>
        <v/>
      </c>
    </row>
    <row r="1299" spans="2:3" x14ac:dyDescent="0.3">
      <c r="B1299" s="32"/>
      <c r="C1299" s="13" t="str">
        <f t="shared" si="20"/>
        <v/>
      </c>
    </row>
    <row r="1300" spans="2:3" x14ac:dyDescent="0.3">
      <c r="B1300" s="32"/>
      <c r="C1300" s="13" t="str">
        <f t="shared" si="20"/>
        <v/>
      </c>
    </row>
    <row r="1301" spans="2:3" x14ac:dyDescent="0.3">
      <c r="B1301" s="32"/>
      <c r="C1301" s="13" t="str">
        <f t="shared" si="20"/>
        <v/>
      </c>
    </row>
    <row r="1302" spans="2:3" x14ac:dyDescent="0.3">
      <c r="B1302" s="32"/>
      <c r="C1302" s="13" t="str">
        <f t="shared" si="20"/>
        <v/>
      </c>
    </row>
    <row r="1303" spans="2:3" x14ac:dyDescent="0.3">
      <c r="B1303" s="32"/>
      <c r="C1303" s="13" t="str">
        <f t="shared" si="20"/>
        <v/>
      </c>
    </row>
    <row r="1304" spans="2:3" x14ac:dyDescent="0.3">
      <c r="B1304" s="32"/>
      <c r="C1304" s="13" t="str">
        <f t="shared" si="20"/>
        <v/>
      </c>
    </row>
    <row r="1305" spans="2:3" x14ac:dyDescent="0.3">
      <c r="B1305" s="32"/>
      <c r="C1305" s="13" t="str">
        <f t="shared" si="20"/>
        <v/>
      </c>
    </row>
    <row r="1306" spans="2:3" x14ac:dyDescent="0.3">
      <c r="B1306" s="32"/>
      <c r="C1306" s="13" t="str">
        <f t="shared" si="20"/>
        <v/>
      </c>
    </row>
    <row r="1307" spans="2:3" x14ac:dyDescent="0.3">
      <c r="B1307" s="32"/>
      <c r="C1307" s="13" t="str">
        <f t="shared" si="20"/>
        <v/>
      </c>
    </row>
    <row r="1308" spans="2:3" x14ac:dyDescent="0.3">
      <c r="B1308" s="32"/>
      <c r="C1308" s="13" t="str">
        <f t="shared" si="20"/>
        <v/>
      </c>
    </row>
    <row r="1309" spans="2:3" x14ac:dyDescent="0.3">
      <c r="B1309" s="32"/>
      <c r="C1309" s="13" t="str">
        <f t="shared" si="20"/>
        <v/>
      </c>
    </row>
    <row r="1310" spans="2:3" x14ac:dyDescent="0.3">
      <c r="B1310" s="32"/>
      <c r="C1310" s="13" t="str">
        <f t="shared" si="20"/>
        <v/>
      </c>
    </row>
    <row r="1311" spans="2:3" x14ac:dyDescent="0.3">
      <c r="B1311" s="32"/>
      <c r="C1311" s="13" t="str">
        <f t="shared" si="20"/>
        <v/>
      </c>
    </row>
    <row r="1312" spans="2:3" x14ac:dyDescent="0.3">
      <c r="B1312" s="32"/>
      <c r="C1312" s="13" t="str">
        <f t="shared" si="20"/>
        <v/>
      </c>
    </row>
    <row r="1313" spans="2:3" x14ac:dyDescent="0.3">
      <c r="B1313" s="32"/>
      <c r="C1313" s="13" t="str">
        <f t="shared" si="20"/>
        <v/>
      </c>
    </row>
    <row r="1314" spans="2:3" x14ac:dyDescent="0.3">
      <c r="B1314" s="32"/>
      <c r="C1314" s="13" t="str">
        <f t="shared" si="20"/>
        <v/>
      </c>
    </row>
    <row r="1315" spans="2:3" x14ac:dyDescent="0.3">
      <c r="B1315" s="32"/>
      <c r="C1315" s="13" t="str">
        <f t="shared" si="20"/>
        <v/>
      </c>
    </row>
    <row r="1316" spans="2:3" x14ac:dyDescent="0.3">
      <c r="B1316" s="32"/>
      <c r="C1316" s="13" t="str">
        <f t="shared" si="20"/>
        <v/>
      </c>
    </row>
    <row r="1317" spans="2:3" x14ac:dyDescent="0.3">
      <c r="B1317" s="32"/>
      <c r="C1317" s="13" t="str">
        <f t="shared" si="20"/>
        <v/>
      </c>
    </row>
    <row r="1318" spans="2:3" x14ac:dyDescent="0.3">
      <c r="B1318" s="32"/>
      <c r="C1318" s="13" t="str">
        <f t="shared" si="20"/>
        <v/>
      </c>
    </row>
    <row r="1319" spans="2:3" x14ac:dyDescent="0.3">
      <c r="B1319" s="32"/>
      <c r="C1319" s="13" t="str">
        <f t="shared" si="20"/>
        <v/>
      </c>
    </row>
    <row r="1320" spans="2:3" x14ac:dyDescent="0.3">
      <c r="B1320" s="32"/>
      <c r="C1320" s="13" t="str">
        <f t="shared" si="20"/>
        <v/>
      </c>
    </row>
    <row r="1321" spans="2:3" x14ac:dyDescent="0.3">
      <c r="B1321" s="32"/>
      <c r="C1321" s="13" t="str">
        <f t="shared" si="20"/>
        <v/>
      </c>
    </row>
    <row r="1322" spans="2:3" x14ac:dyDescent="0.3">
      <c r="B1322" s="32"/>
      <c r="C1322" s="13" t="str">
        <f t="shared" si="20"/>
        <v/>
      </c>
    </row>
    <row r="1323" spans="2:3" x14ac:dyDescent="0.3">
      <c r="B1323" s="32"/>
      <c r="C1323" s="13" t="str">
        <f t="shared" si="20"/>
        <v/>
      </c>
    </row>
    <row r="1324" spans="2:3" x14ac:dyDescent="0.3">
      <c r="B1324" s="32"/>
      <c r="C1324" s="13" t="str">
        <f t="shared" si="20"/>
        <v/>
      </c>
    </row>
    <row r="1325" spans="2:3" x14ac:dyDescent="0.3">
      <c r="B1325" s="32"/>
      <c r="C1325" s="13" t="str">
        <f t="shared" si="20"/>
        <v/>
      </c>
    </row>
    <row r="1326" spans="2:3" x14ac:dyDescent="0.3">
      <c r="B1326" s="32"/>
      <c r="C1326" s="13" t="str">
        <f t="shared" si="20"/>
        <v/>
      </c>
    </row>
    <row r="1327" spans="2:3" x14ac:dyDescent="0.3">
      <c r="B1327" s="32"/>
      <c r="C1327" s="13" t="str">
        <f t="shared" si="20"/>
        <v/>
      </c>
    </row>
    <row r="1328" spans="2:3" x14ac:dyDescent="0.3">
      <c r="B1328" s="32"/>
      <c r="C1328" s="13" t="str">
        <f t="shared" si="20"/>
        <v/>
      </c>
    </row>
    <row r="1329" spans="2:3" x14ac:dyDescent="0.3">
      <c r="B1329" s="32"/>
      <c r="C1329" s="13" t="str">
        <f t="shared" si="20"/>
        <v/>
      </c>
    </row>
    <row r="1330" spans="2:3" x14ac:dyDescent="0.3">
      <c r="B1330" s="32"/>
      <c r="C1330" s="13" t="str">
        <f t="shared" si="20"/>
        <v/>
      </c>
    </row>
    <row r="1331" spans="2:3" x14ac:dyDescent="0.3">
      <c r="B1331" s="32"/>
      <c r="C1331" s="13" t="str">
        <f t="shared" si="20"/>
        <v/>
      </c>
    </row>
    <row r="1332" spans="2:3" x14ac:dyDescent="0.3">
      <c r="B1332" s="32"/>
      <c r="C1332" s="13" t="str">
        <f t="shared" si="20"/>
        <v/>
      </c>
    </row>
    <row r="1333" spans="2:3" x14ac:dyDescent="0.3">
      <c r="B1333" s="32"/>
      <c r="C1333" s="13" t="str">
        <f t="shared" si="20"/>
        <v/>
      </c>
    </row>
    <row r="1334" spans="2:3" x14ac:dyDescent="0.3">
      <c r="B1334" s="32"/>
      <c r="C1334" s="13" t="str">
        <f t="shared" si="20"/>
        <v/>
      </c>
    </row>
    <row r="1335" spans="2:3" x14ac:dyDescent="0.3">
      <c r="B1335" s="32"/>
      <c r="C1335" s="13" t="str">
        <f t="shared" si="20"/>
        <v/>
      </c>
    </row>
    <row r="1336" spans="2:3" x14ac:dyDescent="0.3">
      <c r="B1336" s="32"/>
      <c r="C1336" s="13" t="str">
        <f t="shared" si="20"/>
        <v/>
      </c>
    </row>
    <row r="1337" spans="2:3" x14ac:dyDescent="0.3">
      <c r="B1337" s="32"/>
      <c r="C1337" s="13" t="str">
        <f t="shared" si="20"/>
        <v/>
      </c>
    </row>
    <row r="1338" spans="2:3" x14ac:dyDescent="0.3">
      <c r="B1338" s="32"/>
      <c r="C1338" s="13" t="str">
        <f t="shared" si="20"/>
        <v/>
      </c>
    </row>
    <row r="1339" spans="2:3" x14ac:dyDescent="0.3">
      <c r="B1339" s="32"/>
      <c r="C1339" s="13" t="str">
        <f t="shared" si="20"/>
        <v/>
      </c>
    </row>
    <row r="1340" spans="2:3" x14ac:dyDescent="0.3">
      <c r="B1340" s="32"/>
      <c r="C1340" s="13" t="str">
        <f t="shared" si="20"/>
        <v/>
      </c>
    </row>
    <row r="1341" spans="2:3" x14ac:dyDescent="0.3">
      <c r="B1341" s="32"/>
      <c r="C1341" s="13" t="str">
        <f t="shared" si="20"/>
        <v/>
      </c>
    </row>
    <row r="1342" spans="2:3" x14ac:dyDescent="0.3">
      <c r="B1342" s="32"/>
      <c r="C1342" s="13" t="str">
        <f t="shared" si="20"/>
        <v/>
      </c>
    </row>
    <row r="1343" spans="2:3" x14ac:dyDescent="0.3">
      <c r="B1343" s="32"/>
      <c r="C1343" s="13" t="str">
        <f t="shared" si="20"/>
        <v/>
      </c>
    </row>
    <row r="1344" spans="2:3" x14ac:dyDescent="0.3">
      <c r="B1344" s="32"/>
      <c r="C1344" s="13" t="str">
        <f t="shared" si="20"/>
        <v/>
      </c>
    </row>
    <row r="1345" spans="2:3" x14ac:dyDescent="0.3">
      <c r="B1345" s="32"/>
      <c r="C1345" s="13" t="str">
        <f t="shared" si="20"/>
        <v/>
      </c>
    </row>
    <row r="1346" spans="2:3" x14ac:dyDescent="0.3">
      <c r="B1346" s="32"/>
      <c r="C1346" s="13" t="str">
        <f t="shared" si="20"/>
        <v/>
      </c>
    </row>
    <row r="1347" spans="2:3" x14ac:dyDescent="0.3">
      <c r="B1347" s="32"/>
      <c r="C1347" s="13" t="str">
        <f t="shared" si="20"/>
        <v/>
      </c>
    </row>
    <row r="1348" spans="2:3" x14ac:dyDescent="0.3">
      <c r="B1348" s="32"/>
      <c r="C1348" s="13" t="str">
        <f t="shared" si="20"/>
        <v/>
      </c>
    </row>
    <row r="1349" spans="2:3" x14ac:dyDescent="0.3">
      <c r="B1349" s="32"/>
      <c r="C1349" s="13" t="str">
        <f t="shared" ref="C1349:C1412" si="21">IF(B1349="","",IF(ISNUMBER(B1349),TEXT(B1349,"0"),SUBSTITUTE(SUBSTITUTE(TRIM(B1349),"-","")," ","")))</f>
        <v/>
      </c>
    </row>
    <row r="1350" spans="2:3" x14ac:dyDescent="0.3">
      <c r="B1350" s="32"/>
      <c r="C1350" s="13" t="str">
        <f t="shared" si="21"/>
        <v/>
      </c>
    </row>
    <row r="1351" spans="2:3" x14ac:dyDescent="0.3">
      <c r="B1351" s="32"/>
      <c r="C1351" s="13" t="str">
        <f t="shared" si="21"/>
        <v/>
      </c>
    </row>
    <row r="1352" spans="2:3" x14ac:dyDescent="0.3">
      <c r="B1352" s="32"/>
      <c r="C1352" s="13" t="str">
        <f t="shared" si="21"/>
        <v/>
      </c>
    </row>
    <row r="1353" spans="2:3" x14ac:dyDescent="0.3">
      <c r="B1353" s="32"/>
      <c r="C1353" s="13" t="str">
        <f t="shared" si="21"/>
        <v/>
      </c>
    </row>
    <row r="1354" spans="2:3" x14ac:dyDescent="0.3">
      <c r="B1354" s="32"/>
      <c r="C1354" s="13" t="str">
        <f t="shared" si="21"/>
        <v/>
      </c>
    </row>
    <row r="1355" spans="2:3" x14ac:dyDescent="0.3">
      <c r="B1355" s="32"/>
      <c r="C1355" s="13" t="str">
        <f t="shared" si="21"/>
        <v/>
      </c>
    </row>
    <row r="1356" spans="2:3" x14ac:dyDescent="0.3">
      <c r="B1356" s="32"/>
      <c r="C1356" s="13" t="str">
        <f t="shared" si="21"/>
        <v/>
      </c>
    </row>
    <row r="1357" spans="2:3" x14ac:dyDescent="0.3">
      <c r="B1357" s="32"/>
      <c r="C1357" s="13" t="str">
        <f t="shared" si="21"/>
        <v/>
      </c>
    </row>
    <row r="1358" spans="2:3" x14ac:dyDescent="0.3">
      <c r="B1358" s="32"/>
      <c r="C1358" s="13" t="str">
        <f t="shared" si="21"/>
        <v/>
      </c>
    </row>
    <row r="1359" spans="2:3" x14ac:dyDescent="0.3">
      <c r="B1359" s="32"/>
      <c r="C1359" s="13" t="str">
        <f t="shared" si="21"/>
        <v/>
      </c>
    </row>
    <row r="1360" spans="2:3" x14ac:dyDescent="0.3">
      <c r="B1360" s="32"/>
      <c r="C1360" s="13" t="str">
        <f t="shared" si="21"/>
        <v/>
      </c>
    </row>
    <row r="1361" spans="2:3" x14ac:dyDescent="0.3">
      <c r="B1361" s="32"/>
      <c r="C1361" s="13" t="str">
        <f t="shared" si="21"/>
        <v/>
      </c>
    </row>
    <row r="1362" spans="2:3" x14ac:dyDescent="0.3">
      <c r="B1362" s="32"/>
      <c r="C1362" s="13" t="str">
        <f t="shared" si="21"/>
        <v/>
      </c>
    </row>
    <row r="1363" spans="2:3" x14ac:dyDescent="0.3">
      <c r="B1363" s="32"/>
      <c r="C1363" s="13" t="str">
        <f t="shared" si="21"/>
        <v/>
      </c>
    </row>
    <row r="1364" spans="2:3" x14ac:dyDescent="0.3">
      <c r="B1364" s="32"/>
      <c r="C1364" s="13" t="str">
        <f t="shared" si="21"/>
        <v/>
      </c>
    </row>
    <row r="1365" spans="2:3" x14ac:dyDescent="0.3">
      <c r="B1365" s="32"/>
      <c r="C1365" s="13" t="str">
        <f t="shared" si="21"/>
        <v/>
      </c>
    </row>
    <row r="1366" spans="2:3" x14ac:dyDescent="0.3">
      <c r="B1366" s="32"/>
      <c r="C1366" s="13" t="str">
        <f t="shared" si="21"/>
        <v/>
      </c>
    </row>
    <row r="1367" spans="2:3" x14ac:dyDescent="0.3">
      <c r="B1367" s="32"/>
      <c r="C1367" s="13" t="str">
        <f t="shared" si="21"/>
        <v/>
      </c>
    </row>
    <row r="1368" spans="2:3" x14ac:dyDescent="0.3">
      <c r="B1368" s="32"/>
      <c r="C1368" s="13" t="str">
        <f t="shared" si="21"/>
        <v/>
      </c>
    </row>
    <row r="1369" spans="2:3" x14ac:dyDescent="0.3">
      <c r="B1369" s="32"/>
      <c r="C1369" s="13" t="str">
        <f t="shared" si="21"/>
        <v/>
      </c>
    </row>
    <row r="1370" spans="2:3" x14ac:dyDescent="0.3">
      <c r="B1370" s="32"/>
      <c r="C1370" s="13" t="str">
        <f t="shared" si="21"/>
        <v/>
      </c>
    </row>
    <row r="1371" spans="2:3" x14ac:dyDescent="0.3">
      <c r="B1371" s="32"/>
      <c r="C1371" s="13" t="str">
        <f t="shared" si="21"/>
        <v/>
      </c>
    </row>
    <row r="1372" spans="2:3" x14ac:dyDescent="0.3">
      <c r="B1372" s="32"/>
      <c r="C1372" s="13" t="str">
        <f t="shared" si="21"/>
        <v/>
      </c>
    </row>
    <row r="1373" spans="2:3" x14ac:dyDescent="0.3">
      <c r="B1373" s="32"/>
      <c r="C1373" s="13" t="str">
        <f t="shared" si="21"/>
        <v/>
      </c>
    </row>
    <row r="1374" spans="2:3" x14ac:dyDescent="0.3">
      <c r="B1374" s="32"/>
      <c r="C1374" s="13" t="str">
        <f t="shared" si="21"/>
        <v/>
      </c>
    </row>
    <row r="1375" spans="2:3" x14ac:dyDescent="0.3">
      <c r="B1375" s="32"/>
      <c r="C1375" s="13" t="str">
        <f t="shared" si="21"/>
        <v/>
      </c>
    </row>
    <row r="1376" spans="2:3" x14ac:dyDescent="0.3">
      <c r="B1376" s="32"/>
      <c r="C1376" s="13" t="str">
        <f t="shared" si="21"/>
        <v/>
      </c>
    </row>
    <row r="1377" spans="2:3" x14ac:dyDescent="0.3">
      <c r="B1377" s="32"/>
      <c r="C1377" s="13" t="str">
        <f t="shared" si="21"/>
        <v/>
      </c>
    </row>
    <row r="1378" spans="2:3" x14ac:dyDescent="0.3">
      <c r="B1378" s="32"/>
      <c r="C1378" s="13" t="str">
        <f t="shared" si="21"/>
        <v/>
      </c>
    </row>
    <row r="1379" spans="2:3" x14ac:dyDescent="0.3">
      <c r="B1379" s="32"/>
      <c r="C1379" s="13" t="str">
        <f t="shared" si="21"/>
        <v/>
      </c>
    </row>
    <row r="1380" spans="2:3" x14ac:dyDescent="0.3">
      <c r="B1380" s="32"/>
      <c r="C1380" s="13" t="str">
        <f t="shared" si="21"/>
        <v/>
      </c>
    </row>
    <row r="1381" spans="2:3" x14ac:dyDescent="0.3">
      <c r="B1381" s="32"/>
      <c r="C1381" s="13" t="str">
        <f t="shared" si="21"/>
        <v/>
      </c>
    </row>
    <row r="1382" spans="2:3" x14ac:dyDescent="0.3">
      <c r="B1382" s="32"/>
      <c r="C1382" s="13" t="str">
        <f t="shared" si="21"/>
        <v/>
      </c>
    </row>
    <row r="1383" spans="2:3" x14ac:dyDescent="0.3">
      <c r="B1383" s="32"/>
      <c r="C1383" s="13" t="str">
        <f t="shared" si="21"/>
        <v/>
      </c>
    </row>
    <row r="1384" spans="2:3" x14ac:dyDescent="0.3">
      <c r="B1384" s="32"/>
      <c r="C1384" s="13" t="str">
        <f t="shared" si="21"/>
        <v/>
      </c>
    </row>
    <row r="1385" spans="2:3" x14ac:dyDescent="0.3">
      <c r="B1385" s="32"/>
      <c r="C1385" s="13" t="str">
        <f t="shared" si="21"/>
        <v/>
      </c>
    </row>
    <row r="1386" spans="2:3" x14ac:dyDescent="0.3">
      <c r="B1386" s="32"/>
      <c r="C1386" s="13" t="str">
        <f t="shared" si="21"/>
        <v/>
      </c>
    </row>
    <row r="1387" spans="2:3" x14ac:dyDescent="0.3">
      <c r="B1387" s="32"/>
      <c r="C1387" s="13" t="str">
        <f t="shared" si="21"/>
        <v/>
      </c>
    </row>
    <row r="1388" spans="2:3" x14ac:dyDescent="0.3">
      <c r="B1388" s="32"/>
      <c r="C1388" s="13" t="str">
        <f t="shared" si="21"/>
        <v/>
      </c>
    </row>
    <row r="1389" spans="2:3" x14ac:dyDescent="0.3">
      <c r="B1389" s="32"/>
      <c r="C1389" s="13" t="str">
        <f t="shared" si="21"/>
        <v/>
      </c>
    </row>
    <row r="1390" spans="2:3" x14ac:dyDescent="0.3">
      <c r="B1390" s="32"/>
      <c r="C1390" s="13" t="str">
        <f t="shared" si="21"/>
        <v/>
      </c>
    </row>
    <row r="1391" spans="2:3" x14ac:dyDescent="0.3">
      <c r="B1391" s="32"/>
      <c r="C1391" s="13" t="str">
        <f t="shared" si="21"/>
        <v/>
      </c>
    </row>
    <row r="1392" spans="2:3" x14ac:dyDescent="0.3">
      <c r="B1392" s="32"/>
      <c r="C1392" s="13" t="str">
        <f t="shared" si="21"/>
        <v/>
      </c>
    </row>
    <row r="1393" spans="2:3" x14ac:dyDescent="0.3">
      <c r="B1393" s="32"/>
      <c r="C1393" s="13" t="str">
        <f t="shared" si="21"/>
        <v/>
      </c>
    </row>
    <row r="1394" spans="2:3" x14ac:dyDescent="0.3">
      <c r="B1394" s="32"/>
      <c r="C1394" s="13" t="str">
        <f t="shared" si="21"/>
        <v/>
      </c>
    </row>
    <row r="1395" spans="2:3" x14ac:dyDescent="0.3">
      <c r="B1395" s="32"/>
      <c r="C1395" s="13" t="str">
        <f t="shared" si="21"/>
        <v/>
      </c>
    </row>
    <row r="1396" spans="2:3" x14ac:dyDescent="0.3">
      <c r="B1396" s="32"/>
      <c r="C1396" s="13" t="str">
        <f t="shared" si="21"/>
        <v/>
      </c>
    </row>
    <row r="1397" spans="2:3" x14ac:dyDescent="0.3">
      <c r="B1397" s="32"/>
      <c r="C1397" s="13" t="str">
        <f t="shared" si="21"/>
        <v/>
      </c>
    </row>
    <row r="1398" spans="2:3" x14ac:dyDescent="0.3">
      <c r="B1398" s="32"/>
      <c r="C1398" s="13" t="str">
        <f t="shared" si="21"/>
        <v/>
      </c>
    </row>
    <row r="1399" spans="2:3" x14ac:dyDescent="0.3">
      <c r="B1399" s="32"/>
      <c r="C1399" s="13" t="str">
        <f t="shared" si="21"/>
        <v/>
      </c>
    </row>
    <row r="1400" spans="2:3" x14ac:dyDescent="0.3">
      <c r="B1400" s="32"/>
      <c r="C1400" s="13" t="str">
        <f t="shared" si="21"/>
        <v/>
      </c>
    </row>
    <row r="1401" spans="2:3" x14ac:dyDescent="0.3">
      <c r="B1401" s="32"/>
      <c r="C1401" s="13" t="str">
        <f t="shared" si="21"/>
        <v/>
      </c>
    </row>
    <row r="1402" spans="2:3" x14ac:dyDescent="0.3">
      <c r="B1402" s="32"/>
      <c r="C1402" s="13" t="str">
        <f t="shared" si="21"/>
        <v/>
      </c>
    </row>
    <row r="1403" spans="2:3" x14ac:dyDescent="0.3">
      <c r="B1403" s="32"/>
      <c r="C1403" s="13" t="str">
        <f t="shared" si="21"/>
        <v/>
      </c>
    </row>
    <row r="1404" spans="2:3" x14ac:dyDescent="0.3">
      <c r="B1404" s="32"/>
      <c r="C1404" s="13" t="str">
        <f t="shared" si="21"/>
        <v/>
      </c>
    </row>
    <row r="1405" spans="2:3" x14ac:dyDescent="0.3">
      <c r="B1405" s="32"/>
      <c r="C1405" s="13" t="str">
        <f t="shared" si="21"/>
        <v/>
      </c>
    </row>
    <row r="1406" spans="2:3" x14ac:dyDescent="0.3">
      <c r="B1406" s="32"/>
      <c r="C1406" s="13" t="str">
        <f t="shared" si="21"/>
        <v/>
      </c>
    </row>
    <row r="1407" spans="2:3" x14ac:dyDescent="0.3">
      <c r="B1407" s="32"/>
      <c r="C1407" s="13" t="str">
        <f t="shared" si="21"/>
        <v/>
      </c>
    </row>
    <row r="1408" spans="2:3" x14ac:dyDescent="0.3">
      <c r="B1408" s="32"/>
      <c r="C1408" s="13" t="str">
        <f t="shared" si="21"/>
        <v/>
      </c>
    </row>
    <row r="1409" spans="2:3" x14ac:dyDescent="0.3">
      <c r="B1409" s="32"/>
      <c r="C1409" s="13" t="str">
        <f t="shared" si="21"/>
        <v/>
      </c>
    </row>
    <row r="1410" spans="2:3" x14ac:dyDescent="0.3">
      <c r="B1410" s="32"/>
      <c r="C1410" s="13" t="str">
        <f t="shared" si="21"/>
        <v/>
      </c>
    </row>
    <row r="1411" spans="2:3" x14ac:dyDescent="0.3">
      <c r="B1411" s="32"/>
      <c r="C1411" s="13" t="str">
        <f t="shared" si="21"/>
        <v/>
      </c>
    </row>
    <row r="1412" spans="2:3" x14ac:dyDescent="0.3">
      <c r="B1412" s="32"/>
      <c r="C1412" s="13" t="str">
        <f t="shared" si="21"/>
        <v/>
      </c>
    </row>
    <row r="1413" spans="2:3" x14ac:dyDescent="0.3">
      <c r="B1413" s="32"/>
      <c r="C1413" s="13" t="str">
        <f t="shared" ref="C1413:C1476" si="22">IF(B1413="","",IF(ISNUMBER(B1413),TEXT(B1413,"0"),SUBSTITUTE(SUBSTITUTE(TRIM(B1413),"-","")," ","")))</f>
        <v/>
      </c>
    </row>
    <row r="1414" spans="2:3" x14ac:dyDescent="0.3">
      <c r="B1414" s="32"/>
      <c r="C1414" s="13" t="str">
        <f t="shared" si="22"/>
        <v/>
      </c>
    </row>
    <row r="1415" spans="2:3" x14ac:dyDescent="0.3">
      <c r="B1415" s="32"/>
      <c r="C1415" s="13" t="str">
        <f t="shared" si="22"/>
        <v/>
      </c>
    </row>
    <row r="1416" spans="2:3" x14ac:dyDescent="0.3">
      <c r="B1416" s="32"/>
      <c r="C1416" s="13" t="str">
        <f t="shared" si="22"/>
        <v/>
      </c>
    </row>
    <row r="1417" spans="2:3" x14ac:dyDescent="0.3">
      <c r="B1417" s="32"/>
      <c r="C1417" s="13" t="str">
        <f t="shared" si="22"/>
        <v/>
      </c>
    </row>
    <row r="1418" spans="2:3" x14ac:dyDescent="0.3">
      <c r="B1418" s="32"/>
      <c r="C1418" s="13" t="str">
        <f t="shared" si="22"/>
        <v/>
      </c>
    </row>
    <row r="1419" spans="2:3" x14ac:dyDescent="0.3">
      <c r="B1419" s="32"/>
      <c r="C1419" s="13" t="str">
        <f t="shared" si="22"/>
        <v/>
      </c>
    </row>
    <row r="1420" spans="2:3" x14ac:dyDescent="0.3">
      <c r="B1420" s="32"/>
      <c r="C1420" s="13" t="str">
        <f t="shared" si="22"/>
        <v/>
      </c>
    </row>
    <row r="1421" spans="2:3" x14ac:dyDescent="0.3">
      <c r="B1421" s="32"/>
      <c r="C1421" s="13" t="str">
        <f t="shared" si="22"/>
        <v/>
      </c>
    </row>
    <row r="1422" spans="2:3" x14ac:dyDescent="0.3">
      <c r="B1422" s="32"/>
      <c r="C1422" s="13" t="str">
        <f t="shared" si="22"/>
        <v/>
      </c>
    </row>
    <row r="1423" spans="2:3" x14ac:dyDescent="0.3">
      <c r="B1423" s="32"/>
      <c r="C1423" s="13" t="str">
        <f t="shared" si="22"/>
        <v/>
      </c>
    </row>
    <row r="1424" spans="2:3" x14ac:dyDescent="0.3">
      <c r="B1424" s="32"/>
      <c r="C1424" s="13" t="str">
        <f t="shared" si="22"/>
        <v/>
      </c>
    </row>
    <row r="1425" spans="2:3" x14ac:dyDescent="0.3">
      <c r="B1425" s="32"/>
      <c r="C1425" s="13" t="str">
        <f t="shared" si="22"/>
        <v/>
      </c>
    </row>
    <row r="1426" spans="2:3" x14ac:dyDescent="0.3">
      <c r="B1426" s="32"/>
      <c r="C1426" s="13" t="str">
        <f t="shared" si="22"/>
        <v/>
      </c>
    </row>
    <row r="1427" spans="2:3" x14ac:dyDescent="0.3">
      <c r="B1427" s="32"/>
      <c r="C1427" s="13" t="str">
        <f t="shared" si="22"/>
        <v/>
      </c>
    </row>
    <row r="1428" spans="2:3" x14ac:dyDescent="0.3">
      <c r="B1428" s="32"/>
      <c r="C1428" s="13" t="str">
        <f t="shared" si="22"/>
        <v/>
      </c>
    </row>
    <row r="1429" spans="2:3" x14ac:dyDescent="0.3">
      <c r="B1429" s="32"/>
      <c r="C1429" s="13" t="str">
        <f t="shared" si="22"/>
        <v/>
      </c>
    </row>
    <row r="1430" spans="2:3" x14ac:dyDescent="0.3">
      <c r="B1430" s="32"/>
      <c r="C1430" s="13" t="str">
        <f t="shared" si="22"/>
        <v/>
      </c>
    </row>
    <row r="1431" spans="2:3" x14ac:dyDescent="0.3">
      <c r="B1431" s="32"/>
      <c r="C1431" s="13" t="str">
        <f t="shared" si="22"/>
        <v/>
      </c>
    </row>
    <row r="1432" spans="2:3" x14ac:dyDescent="0.3">
      <c r="B1432" s="32"/>
      <c r="C1432" s="13" t="str">
        <f t="shared" si="22"/>
        <v/>
      </c>
    </row>
    <row r="1433" spans="2:3" x14ac:dyDescent="0.3">
      <c r="B1433" s="32"/>
      <c r="C1433" s="13" t="str">
        <f t="shared" si="22"/>
        <v/>
      </c>
    </row>
    <row r="1434" spans="2:3" x14ac:dyDescent="0.3">
      <c r="B1434" s="32"/>
      <c r="C1434" s="13" t="str">
        <f t="shared" si="22"/>
        <v/>
      </c>
    </row>
    <row r="1435" spans="2:3" x14ac:dyDescent="0.3">
      <c r="B1435" s="32"/>
      <c r="C1435" s="13" t="str">
        <f t="shared" si="22"/>
        <v/>
      </c>
    </row>
    <row r="1436" spans="2:3" x14ac:dyDescent="0.3">
      <c r="B1436" s="32"/>
      <c r="C1436" s="13" t="str">
        <f t="shared" si="22"/>
        <v/>
      </c>
    </row>
    <row r="1437" spans="2:3" x14ac:dyDescent="0.3">
      <c r="B1437" s="32"/>
      <c r="C1437" s="13" t="str">
        <f t="shared" si="22"/>
        <v/>
      </c>
    </row>
    <row r="1438" spans="2:3" x14ac:dyDescent="0.3">
      <c r="B1438" s="32"/>
      <c r="C1438" s="13" t="str">
        <f t="shared" si="22"/>
        <v/>
      </c>
    </row>
    <row r="1439" spans="2:3" x14ac:dyDescent="0.3">
      <c r="B1439" s="32"/>
      <c r="C1439" s="13" t="str">
        <f t="shared" si="22"/>
        <v/>
      </c>
    </row>
    <row r="1440" spans="2:3" x14ac:dyDescent="0.3">
      <c r="B1440" s="32"/>
      <c r="C1440" s="13" t="str">
        <f t="shared" si="22"/>
        <v/>
      </c>
    </row>
    <row r="1441" spans="2:3" x14ac:dyDescent="0.3">
      <c r="B1441" s="32"/>
      <c r="C1441" s="13" t="str">
        <f t="shared" si="22"/>
        <v/>
      </c>
    </row>
    <row r="1442" spans="2:3" x14ac:dyDescent="0.3">
      <c r="B1442" s="32"/>
      <c r="C1442" s="13" t="str">
        <f t="shared" si="22"/>
        <v/>
      </c>
    </row>
    <row r="1443" spans="2:3" x14ac:dyDescent="0.3">
      <c r="B1443" s="32"/>
      <c r="C1443" s="13" t="str">
        <f t="shared" si="22"/>
        <v/>
      </c>
    </row>
    <row r="1444" spans="2:3" x14ac:dyDescent="0.3">
      <c r="B1444" s="32"/>
      <c r="C1444" s="13" t="str">
        <f t="shared" si="22"/>
        <v/>
      </c>
    </row>
    <row r="1445" spans="2:3" x14ac:dyDescent="0.3">
      <c r="B1445" s="32"/>
      <c r="C1445" s="13" t="str">
        <f t="shared" si="22"/>
        <v/>
      </c>
    </row>
    <row r="1446" spans="2:3" x14ac:dyDescent="0.3">
      <c r="B1446" s="32"/>
      <c r="C1446" s="13" t="str">
        <f t="shared" si="22"/>
        <v/>
      </c>
    </row>
    <row r="1447" spans="2:3" x14ac:dyDescent="0.3">
      <c r="B1447" s="32"/>
      <c r="C1447" s="13" t="str">
        <f t="shared" si="22"/>
        <v/>
      </c>
    </row>
    <row r="1448" spans="2:3" x14ac:dyDescent="0.3">
      <c r="B1448" s="32"/>
      <c r="C1448" s="13" t="str">
        <f t="shared" si="22"/>
        <v/>
      </c>
    </row>
    <row r="1449" spans="2:3" x14ac:dyDescent="0.3">
      <c r="B1449" s="32"/>
      <c r="C1449" s="13" t="str">
        <f t="shared" si="22"/>
        <v/>
      </c>
    </row>
    <row r="1450" spans="2:3" x14ac:dyDescent="0.3">
      <c r="B1450" s="32"/>
      <c r="C1450" s="13" t="str">
        <f t="shared" si="22"/>
        <v/>
      </c>
    </row>
    <row r="1451" spans="2:3" x14ac:dyDescent="0.3">
      <c r="B1451" s="32"/>
      <c r="C1451" s="13" t="str">
        <f t="shared" si="22"/>
        <v/>
      </c>
    </row>
    <row r="1452" spans="2:3" x14ac:dyDescent="0.3">
      <c r="B1452" s="32"/>
      <c r="C1452" s="13" t="str">
        <f t="shared" si="22"/>
        <v/>
      </c>
    </row>
    <row r="1453" spans="2:3" x14ac:dyDescent="0.3">
      <c r="B1453" s="32"/>
      <c r="C1453" s="13" t="str">
        <f t="shared" si="22"/>
        <v/>
      </c>
    </row>
    <row r="1454" spans="2:3" x14ac:dyDescent="0.3">
      <c r="B1454" s="32"/>
      <c r="C1454" s="13" t="str">
        <f t="shared" si="22"/>
        <v/>
      </c>
    </row>
    <row r="1455" spans="2:3" x14ac:dyDescent="0.3">
      <c r="B1455" s="32"/>
      <c r="C1455" s="13" t="str">
        <f t="shared" si="22"/>
        <v/>
      </c>
    </row>
    <row r="1456" spans="2:3" x14ac:dyDescent="0.3">
      <c r="B1456" s="32"/>
      <c r="C1456" s="13" t="str">
        <f t="shared" si="22"/>
        <v/>
      </c>
    </row>
    <row r="1457" spans="2:3" x14ac:dyDescent="0.3">
      <c r="B1457" s="32"/>
      <c r="C1457" s="13" t="str">
        <f t="shared" si="22"/>
        <v/>
      </c>
    </row>
    <row r="1458" spans="2:3" x14ac:dyDescent="0.3">
      <c r="B1458" s="32"/>
      <c r="C1458" s="13" t="str">
        <f t="shared" si="22"/>
        <v/>
      </c>
    </row>
    <row r="1459" spans="2:3" x14ac:dyDescent="0.3">
      <c r="B1459" s="32"/>
      <c r="C1459" s="13" t="str">
        <f t="shared" si="22"/>
        <v/>
      </c>
    </row>
    <row r="1460" spans="2:3" x14ac:dyDescent="0.3">
      <c r="B1460" s="32"/>
      <c r="C1460" s="13" t="str">
        <f t="shared" si="22"/>
        <v/>
      </c>
    </row>
    <row r="1461" spans="2:3" x14ac:dyDescent="0.3">
      <c r="B1461" s="32"/>
      <c r="C1461" s="13" t="str">
        <f t="shared" si="22"/>
        <v/>
      </c>
    </row>
    <row r="1462" spans="2:3" x14ac:dyDescent="0.3">
      <c r="B1462" s="32"/>
      <c r="C1462" s="13" t="str">
        <f t="shared" si="22"/>
        <v/>
      </c>
    </row>
    <row r="1463" spans="2:3" x14ac:dyDescent="0.3">
      <c r="B1463" s="32"/>
      <c r="C1463" s="13" t="str">
        <f t="shared" si="22"/>
        <v/>
      </c>
    </row>
    <row r="1464" spans="2:3" x14ac:dyDescent="0.3">
      <c r="B1464" s="32"/>
      <c r="C1464" s="13" t="str">
        <f t="shared" si="22"/>
        <v/>
      </c>
    </row>
    <row r="1465" spans="2:3" x14ac:dyDescent="0.3">
      <c r="B1465" s="32"/>
      <c r="C1465" s="13" t="str">
        <f t="shared" si="22"/>
        <v/>
      </c>
    </row>
    <row r="1466" spans="2:3" x14ac:dyDescent="0.3">
      <c r="B1466" s="32"/>
      <c r="C1466" s="13" t="str">
        <f t="shared" si="22"/>
        <v/>
      </c>
    </row>
    <row r="1467" spans="2:3" x14ac:dyDescent="0.3">
      <c r="B1467" s="32"/>
      <c r="C1467" s="13" t="str">
        <f t="shared" si="22"/>
        <v/>
      </c>
    </row>
    <row r="1468" spans="2:3" x14ac:dyDescent="0.3">
      <c r="B1468" s="32"/>
      <c r="C1468" s="13" t="str">
        <f t="shared" si="22"/>
        <v/>
      </c>
    </row>
    <row r="1469" spans="2:3" x14ac:dyDescent="0.3">
      <c r="B1469" s="32"/>
      <c r="C1469" s="13" t="str">
        <f t="shared" si="22"/>
        <v/>
      </c>
    </row>
    <row r="1470" spans="2:3" x14ac:dyDescent="0.3">
      <c r="B1470" s="32"/>
      <c r="C1470" s="13" t="str">
        <f t="shared" si="22"/>
        <v/>
      </c>
    </row>
    <row r="1471" spans="2:3" x14ac:dyDescent="0.3">
      <c r="B1471" s="32"/>
      <c r="C1471" s="13" t="str">
        <f t="shared" si="22"/>
        <v/>
      </c>
    </row>
    <row r="1472" spans="2:3" x14ac:dyDescent="0.3">
      <c r="B1472" s="32"/>
      <c r="C1472" s="13" t="str">
        <f t="shared" si="22"/>
        <v/>
      </c>
    </row>
    <row r="1473" spans="2:3" x14ac:dyDescent="0.3">
      <c r="B1473" s="32"/>
      <c r="C1473" s="13" t="str">
        <f t="shared" si="22"/>
        <v/>
      </c>
    </row>
    <row r="1474" spans="2:3" x14ac:dyDescent="0.3">
      <c r="B1474" s="32"/>
      <c r="C1474" s="13" t="str">
        <f t="shared" si="22"/>
        <v/>
      </c>
    </row>
    <row r="1475" spans="2:3" x14ac:dyDescent="0.3">
      <c r="B1475" s="32"/>
      <c r="C1475" s="13" t="str">
        <f t="shared" si="22"/>
        <v/>
      </c>
    </row>
    <row r="1476" spans="2:3" x14ac:dyDescent="0.3">
      <c r="B1476" s="32"/>
      <c r="C1476" s="13" t="str">
        <f t="shared" si="22"/>
        <v/>
      </c>
    </row>
    <row r="1477" spans="2:3" x14ac:dyDescent="0.3">
      <c r="B1477" s="32"/>
      <c r="C1477" s="13" t="str">
        <f t="shared" ref="C1477:C1540" si="23">IF(B1477="","",IF(ISNUMBER(B1477),TEXT(B1477,"0"),SUBSTITUTE(SUBSTITUTE(TRIM(B1477),"-","")," ","")))</f>
        <v/>
      </c>
    </row>
    <row r="1478" spans="2:3" x14ac:dyDescent="0.3">
      <c r="B1478" s="32"/>
      <c r="C1478" s="13" t="str">
        <f t="shared" si="23"/>
        <v/>
      </c>
    </row>
    <row r="1479" spans="2:3" x14ac:dyDescent="0.3">
      <c r="B1479" s="32"/>
      <c r="C1479" s="13" t="str">
        <f t="shared" si="23"/>
        <v/>
      </c>
    </row>
    <row r="1480" spans="2:3" x14ac:dyDescent="0.3">
      <c r="B1480" s="32"/>
      <c r="C1480" s="13" t="str">
        <f t="shared" si="23"/>
        <v/>
      </c>
    </row>
    <row r="1481" spans="2:3" x14ac:dyDescent="0.3">
      <c r="B1481" s="32"/>
      <c r="C1481" s="13" t="str">
        <f t="shared" si="23"/>
        <v/>
      </c>
    </row>
    <row r="1482" spans="2:3" x14ac:dyDescent="0.3">
      <c r="B1482" s="32"/>
      <c r="C1482" s="13" t="str">
        <f t="shared" si="23"/>
        <v/>
      </c>
    </row>
    <row r="1483" spans="2:3" x14ac:dyDescent="0.3">
      <c r="B1483" s="32"/>
      <c r="C1483" s="13" t="str">
        <f t="shared" si="23"/>
        <v/>
      </c>
    </row>
    <row r="1484" spans="2:3" x14ac:dyDescent="0.3">
      <c r="B1484" s="32"/>
      <c r="C1484" s="13" t="str">
        <f t="shared" si="23"/>
        <v/>
      </c>
    </row>
    <row r="1485" spans="2:3" x14ac:dyDescent="0.3">
      <c r="B1485" s="32"/>
      <c r="C1485" s="13" t="str">
        <f t="shared" si="23"/>
        <v/>
      </c>
    </row>
    <row r="1486" spans="2:3" x14ac:dyDescent="0.3">
      <c r="B1486" s="32"/>
      <c r="C1486" s="13" t="str">
        <f t="shared" si="23"/>
        <v/>
      </c>
    </row>
    <row r="1487" spans="2:3" x14ac:dyDescent="0.3">
      <c r="B1487" s="32"/>
      <c r="C1487" s="13" t="str">
        <f t="shared" si="23"/>
        <v/>
      </c>
    </row>
    <row r="1488" spans="2:3" x14ac:dyDescent="0.3">
      <c r="B1488" s="32"/>
      <c r="C1488" s="13" t="str">
        <f t="shared" si="23"/>
        <v/>
      </c>
    </row>
    <row r="1489" spans="2:3" x14ac:dyDescent="0.3">
      <c r="B1489" s="32"/>
      <c r="C1489" s="13" t="str">
        <f t="shared" si="23"/>
        <v/>
      </c>
    </row>
    <row r="1490" spans="2:3" x14ac:dyDescent="0.3">
      <c r="B1490" s="32"/>
      <c r="C1490" s="13" t="str">
        <f t="shared" si="23"/>
        <v/>
      </c>
    </row>
    <row r="1491" spans="2:3" x14ac:dyDescent="0.3">
      <c r="B1491" s="32"/>
      <c r="C1491" s="13" t="str">
        <f t="shared" si="23"/>
        <v/>
      </c>
    </row>
    <row r="1492" spans="2:3" x14ac:dyDescent="0.3">
      <c r="B1492" s="32"/>
      <c r="C1492" s="13" t="str">
        <f t="shared" si="23"/>
        <v/>
      </c>
    </row>
    <row r="1493" spans="2:3" x14ac:dyDescent="0.3">
      <c r="B1493" s="32"/>
      <c r="C1493" s="13" t="str">
        <f t="shared" si="23"/>
        <v/>
      </c>
    </row>
    <row r="1494" spans="2:3" x14ac:dyDescent="0.3">
      <c r="B1494" s="32"/>
      <c r="C1494" s="13" t="str">
        <f t="shared" si="23"/>
        <v/>
      </c>
    </row>
    <row r="1495" spans="2:3" x14ac:dyDescent="0.3">
      <c r="B1495" s="32"/>
      <c r="C1495" s="13" t="str">
        <f t="shared" si="23"/>
        <v/>
      </c>
    </row>
    <row r="1496" spans="2:3" x14ac:dyDescent="0.3">
      <c r="B1496" s="32"/>
      <c r="C1496" s="13" t="str">
        <f t="shared" si="23"/>
        <v/>
      </c>
    </row>
    <row r="1497" spans="2:3" x14ac:dyDescent="0.3">
      <c r="B1497" s="32"/>
      <c r="C1497" s="13" t="str">
        <f t="shared" si="23"/>
        <v/>
      </c>
    </row>
    <row r="1498" spans="2:3" x14ac:dyDescent="0.3">
      <c r="B1498" s="32"/>
      <c r="C1498" s="13" t="str">
        <f t="shared" si="23"/>
        <v/>
      </c>
    </row>
    <row r="1499" spans="2:3" x14ac:dyDescent="0.3">
      <c r="B1499" s="32"/>
      <c r="C1499" s="13" t="str">
        <f t="shared" si="23"/>
        <v/>
      </c>
    </row>
    <row r="1500" spans="2:3" x14ac:dyDescent="0.3">
      <c r="B1500" s="32"/>
      <c r="C1500" s="13" t="str">
        <f t="shared" si="23"/>
        <v/>
      </c>
    </row>
    <row r="1501" spans="2:3" x14ac:dyDescent="0.3">
      <c r="B1501" s="32"/>
      <c r="C1501" s="13" t="str">
        <f t="shared" si="23"/>
        <v/>
      </c>
    </row>
    <row r="1502" spans="2:3" x14ac:dyDescent="0.3">
      <c r="B1502" s="32"/>
      <c r="C1502" s="13" t="str">
        <f t="shared" si="23"/>
        <v/>
      </c>
    </row>
    <row r="1503" spans="2:3" x14ac:dyDescent="0.3">
      <c r="B1503" s="32"/>
      <c r="C1503" s="13" t="str">
        <f t="shared" si="23"/>
        <v/>
      </c>
    </row>
    <row r="1504" spans="2:3" x14ac:dyDescent="0.3">
      <c r="B1504" s="32"/>
      <c r="C1504" s="13" t="str">
        <f t="shared" si="23"/>
        <v/>
      </c>
    </row>
    <row r="1505" spans="2:3" x14ac:dyDescent="0.3">
      <c r="B1505" s="32"/>
      <c r="C1505" s="13" t="str">
        <f t="shared" si="23"/>
        <v/>
      </c>
    </row>
    <row r="1506" spans="2:3" x14ac:dyDescent="0.3">
      <c r="B1506" s="32"/>
      <c r="C1506" s="13" t="str">
        <f t="shared" si="23"/>
        <v/>
      </c>
    </row>
    <row r="1507" spans="2:3" x14ac:dyDescent="0.3">
      <c r="B1507" s="32"/>
      <c r="C1507" s="13" t="str">
        <f t="shared" si="23"/>
        <v/>
      </c>
    </row>
    <row r="1508" spans="2:3" x14ac:dyDescent="0.3">
      <c r="B1508" s="32"/>
      <c r="C1508" s="13" t="str">
        <f t="shared" si="23"/>
        <v/>
      </c>
    </row>
    <row r="1509" spans="2:3" x14ac:dyDescent="0.3">
      <c r="B1509" s="32"/>
      <c r="C1509" s="13" t="str">
        <f t="shared" si="23"/>
        <v/>
      </c>
    </row>
    <row r="1510" spans="2:3" x14ac:dyDescent="0.3">
      <c r="B1510" s="32"/>
      <c r="C1510" s="13" t="str">
        <f t="shared" si="23"/>
        <v/>
      </c>
    </row>
    <row r="1511" spans="2:3" x14ac:dyDescent="0.3">
      <c r="B1511" s="32"/>
      <c r="C1511" s="13" t="str">
        <f t="shared" si="23"/>
        <v/>
      </c>
    </row>
    <row r="1512" spans="2:3" x14ac:dyDescent="0.3">
      <c r="B1512" s="32"/>
      <c r="C1512" s="13" t="str">
        <f t="shared" si="23"/>
        <v/>
      </c>
    </row>
    <row r="1513" spans="2:3" x14ac:dyDescent="0.3">
      <c r="B1513" s="32"/>
      <c r="C1513" s="13" t="str">
        <f t="shared" si="23"/>
        <v/>
      </c>
    </row>
    <row r="1514" spans="2:3" x14ac:dyDescent="0.3">
      <c r="B1514" s="32"/>
      <c r="C1514" s="13" t="str">
        <f t="shared" si="23"/>
        <v/>
      </c>
    </row>
    <row r="1515" spans="2:3" x14ac:dyDescent="0.3">
      <c r="B1515" s="32"/>
      <c r="C1515" s="13" t="str">
        <f t="shared" si="23"/>
        <v/>
      </c>
    </row>
    <row r="1516" spans="2:3" x14ac:dyDescent="0.3">
      <c r="B1516" s="32"/>
      <c r="C1516" s="13" t="str">
        <f t="shared" si="23"/>
        <v/>
      </c>
    </row>
    <row r="1517" spans="2:3" x14ac:dyDescent="0.3">
      <c r="B1517" s="32"/>
      <c r="C1517" s="13" t="str">
        <f t="shared" si="23"/>
        <v/>
      </c>
    </row>
    <row r="1518" spans="2:3" x14ac:dyDescent="0.3">
      <c r="B1518" s="32"/>
      <c r="C1518" s="13" t="str">
        <f t="shared" si="23"/>
        <v/>
      </c>
    </row>
    <row r="1519" spans="2:3" x14ac:dyDescent="0.3">
      <c r="B1519" s="32"/>
      <c r="C1519" s="13" t="str">
        <f t="shared" si="23"/>
        <v/>
      </c>
    </row>
    <row r="1520" spans="2:3" x14ac:dyDescent="0.3">
      <c r="B1520" s="32"/>
      <c r="C1520" s="13" t="str">
        <f t="shared" si="23"/>
        <v/>
      </c>
    </row>
    <row r="1521" spans="2:3" x14ac:dyDescent="0.3">
      <c r="B1521" s="32"/>
      <c r="C1521" s="13" t="str">
        <f t="shared" si="23"/>
        <v/>
      </c>
    </row>
    <row r="1522" spans="2:3" x14ac:dyDescent="0.3">
      <c r="B1522" s="32"/>
      <c r="C1522" s="13" t="str">
        <f t="shared" si="23"/>
        <v/>
      </c>
    </row>
    <row r="1523" spans="2:3" x14ac:dyDescent="0.3">
      <c r="B1523" s="32"/>
      <c r="C1523" s="13" t="str">
        <f t="shared" si="23"/>
        <v/>
      </c>
    </row>
    <row r="1524" spans="2:3" x14ac:dyDescent="0.3">
      <c r="B1524" s="32"/>
      <c r="C1524" s="13" t="str">
        <f t="shared" si="23"/>
        <v/>
      </c>
    </row>
    <row r="1525" spans="2:3" x14ac:dyDescent="0.3">
      <c r="B1525" s="32"/>
      <c r="C1525" s="13" t="str">
        <f t="shared" si="23"/>
        <v/>
      </c>
    </row>
    <row r="1526" spans="2:3" x14ac:dyDescent="0.3">
      <c r="B1526" s="32"/>
      <c r="C1526" s="13" t="str">
        <f t="shared" si="23"/>
        <v/>
      </c>
    </row>
    <row r="1527" spans="2:3" x14ac:dyDescent="0.3">
      <c r="B1527" s="32"/>
      <c r="C1527" s="13" t="str">
        <f t="shared" si="23"/>
        <v/>
      </c>
    </row>
    <row r="1528" spans="2:3" x14ac:dyDescent="0.3">
      <c r="B1528" s="32"/>
      <c r="C1528" s="13" t="str">
        <f t="shared" si="23"/>
        <v/>
      </c>
    </row>
    <row r="1529" spans="2:3" x14ac:dyDescent="0.3">
      <c r="B1529" s="32"/>
      <c r="C1529" s="13" t="str">
        <f t="shared" si="23"/>
        <v/>
      </c>
    </row>
    <row r="1530" spans="2:3" x14ac:dyDescent="0.3">
      <c r="B1530" s="32"/>
      <c r="C1530" s="13" t="str">
        <f t="shared" si="23"/>
        <v/>
      </c>
    </row>
    <row r="1531" spans="2:3" x14ac:dyDescent="0.3">
      <c r="B1531" s="32"/>
      <c r="C1531" s="13" t="str">
        <f t="shared" si="23"/>
        <v/>
      </c>
    </row>
    <row r="1532" spans="2:3" x14ac:dyDescent="0.3">
      <c r="B1532" s="32"/>
      <c r="C1532" s="13" t="str">
        <f t="shared" si="23"/>
        <v/>
      </c>
    </row>
    <row r="1533" spans="2:3" x14ac:dyDescent="0.3">
      <c r="B1533" s="32"/>
      <c r="C1533" s="13" t="str">
        <f t="shared" si="23"/>
        <v/>
      </c>
    </row>
    <row r="1534" spans="2:3" x14ac:dyDescent="0.3">
      <c r="B1534" s="32"/>
      <c r="C1534" s="13" t="str">
        <f t="shared" si="23"/>
        <v/>
      </c>
    </row>
    <row r="1535" spans="2:3" x14ac:dyDescent="0.3">
      <c r="B1535" s="32"/>
      <c r="C1535" s="13" t="str">
        <f t="shared" si="23"/>
        <v/>
      </c>
    </row>
    <row r="1536" spans="2:3" x14ac:dyDescent="0.3">
      <c r="B1536" s="32"/>
      <c r="C1536" s="13" t="str">
        <f t="shared" si="23"/>
        <v/>
      </c>
    </row>
    <row r="1537" spans="2:3" x14ac:dyDescent="0.3">
      <c r="B1537" s="32"/>
      <c r="C1537" s="13" t="str">
        <f t="shared" si="23"/>
        <v/>
      </c>
    </row>
    <row r="1538" spans="2:3" x14ac:dyDescent="0.3">
      <c r="B1538" s="32"/>
      <c r="C1538" s="13" t="str">
        <f t="shared" si="23"/>
        <v/>
      </c>
    </row>
    <row r="1539" spans="2:3" x14ac:dyDescent="0.3">
      <c r="B1539" s="32"/>
      <c r="C1539" s="13" t="str">
        <f t="shared" si="23"/>
        <v/>
      </c>
    </row>
    <row r="1540" spans="2:3" x14ac:dyDescent="0.3">
      <c r="B1540" s="32"/>
      <c r="C1540" s="13" t="str">
        <f t="shared" si="23"/>
        <v/>
      </c>
    </row>
    <row r="1541" spans="2:3" x14ac:dyDescent="0.3">
      <c r="B1541" s="32"/>
      <c r="C1541" s="13" t="str">
        <f t="shared" ref="C1541:C1604" si="24">IF(B1541="","",IF(ISNUMBER(B1541),TEXT(B1541,"0"),SUBSTITUTE(SUBSTITUTE(TRIM(B1541),"-","")," ","")))</f>
        <v/>
      </c>
    </row>
    <row r="1542" spans="2:3" x14ac:dyDescent="0.3">
      <c r="B1542" s="32"/>
      <c r="C1542" s="13" t="str">
        <f t="shared" si="24"/>
        <v/>
      </c>
    </row>
    <row r="1543" spans="2:3" x14ac:dyDescent="0.3">
      <c r="B1543" s="32"/>
      <c r="C1543" s="13" t="str">
        <f t="shared" si="24"/>
        <v/>
      </c>
    </row>
    <row r="1544" spans="2:3" x14ac:dyDescent="0.3">
      <c r="B1544" s="32"/>
      <c r="C1544" s="13" t="str">
        <f t="shared" si="24"/>
        <v/>
      </c>
    </row>
    <row r="1545" spans="2:3" x14ac:dyDescent="0.3">
      <c r="B1545" s="32"/>
      <c r="C1545" s="13" t="str">
        <f t="shared" si="24"/>
        <v/>
      </c>
    </row>
    <row r="1546" spans="2:3" x14ac:dyDescent="0.3">
      <c r="B1546" s="32"/>
      <c r="C1546" s="13" t="str">
        <f t="shared" si="24"/>
        <v/>
      </c>
    </row>
    <row r="1547" spans="2:3" x14ac:dyDescent="0.3">
      <c r="B1547" s="32"/>
      <c r="C1547" s="13" t="str">
        <f t="shared" si="24"/>
        <v/>
      </c>
    </row>
    <row r="1548" spans="2:3" x14ac:dyDescent="0.3">
      <c r="B1548" s="32"/>
      <c r="C1548" s="13" t="str">
        <f t="shared" si="24"/>
        <v/>
      </c>
    </row>
    <row r="1549" spans="2:3" x14ac:dyDescent="0.3">
      <c r="B1549" s="32"/>
      <c r="C1549" s="13" t="str">
        <f t="shared" si="24"/>
        <v/>
      </c>
    </row>
    <row r="1550" spans="2:3" x14ac:dyDescent="0.3">
      <c r="B1550" s="32"/>
      <c r="C1550" s="13" t="str">
        <f t="shared" si="24"/>
        <v/>
      </c>
    </row>
    <row r="1551" spans="2:3" x14ac:dyDescent="0.3">
      <c r="B1551" s="32"/>
      <c r="C1551" s="13" t="str">
        <f t="shared" si="24"/>
        <v/>
      </c>
    </row>
    <row r="1552" spans="2:3" x14ac:dyDescent="0.3">
      <c r="B1552" s="32"/>
      <c r="C1552" s="13" t="str">
        <f t="shared" si="24"/>
        <v/>
      </c>
    </row>
    <row r="1553" spans="2:3" x14ac:dyDescent="0.3">
      <c r="B1553" s="32"/>
      <c r="C1553" s="13" t="str">
        <f t="shared" si="24"/>
        <v/>
      </c>
    </row>
    <row r="1554" spans="2:3" x14ac:dyDescent="0.3">
      <c r="B1554" s="32"/>
      <c r="C1554" s="13" t="str">
        <f t="shared" si="24"/>
        <v/>
      </c>
    </row>
    <row r="1555" spans="2:3" x14ac:dyDescent="0.3">
      <c r="B1555" s="32"/>
      <c r="C1555" s="13" t="str">
        <f t="shared" si="24"/>
        <v/>
      </c>
    </row>
    <row r="1556" spans="2:3" x14ac:dyDescent="0.3">
      <c r="B1556" s="32"/>
      <c r="C1556" s="13" t="str">
        <f t="shared" si="24"/>
        <v/>
      </c>
    </row>
    <row r="1557" spans="2:3" x14ac:dyDescent="0.3">
      <c r="B1557" s="32"/>
      <c r="C1557" s="13" t="str">
        <f t="shared" si="24"/>
        <v/>
      </c>
    </row>
    <row r="1558" spans="2:3" x14ac:dyDescent="0.3">
      <c r="B1558" s="32"/>
      <c r="C1558" s="13" t="str">
        <f t="shared" si="24"/>
        <v/>
      </c>
    </row>
    <row r="1559" spans="2:3" x14ac:dyDescent="0.3">
      <c r="B1559" s="32"/>
      <c r="C1559" s="13" t="str">
        <f t="shared" si="24"/>
        <v/>
      </c>
    </row>
    <row r="1560" spans="2:3" x14ac:dyDescent="0.3">
      <c r="B1560" s="32"/>
      <c r="C1560" s="13" t="str">
        <f t="shared" si="24"/>
        <v/>
      </c>
    </row>
    <row r="1561" spans="2:3" x14ac:dyDescent="0.3">
      <c r="B1561" s="32"/>
      <c r="C1561" s="13" t="str">
        <f t="shared" si="24"/>
        <v/>
      </c>
    </row>
    <row r="1562" spans="2:3" x14ac:dyDescent="0.3">
      <c r="B1562" s="32"/>
      <c r="C1562" s="13" t="str">
        <f t="shared" si="24"/>
        <v/>
      </c>
    </row>
    <row r="1563" spans="2:3" x14ac:dyDescent="0.3">
      <c r="B1563" s="32"/>
      <c r="C1563" s="13" t="str">
        <f t="shared" si="24"/>
        <v/>
      </c>
    </row>
    <row r="1564" spans="2:3" x14ac:dyDescent="0.3">
      <c r="B1564" s="32"/>
      <c r="C1564" s="13" t="str">
        <f t="shared" si="24"/>
        <v/>
      </c>
    </row>
    <row r="1565" spans="2:3" x14ac:dyDescent="0.3">
      <c r="B1565" s="32"/>
      <c r="C1565" s="13" t="str">
        <f t="shared" si="24"/>
        <v/>
      </c>
    </row>
    <row r="1566" spans="2:3" x14ac:dyDescent="0.3">
      <c r="B1566" s="32"/>
      <c r="C1566" s="13" t="str">
        <f t="shared" si="24"/>
        <v/>
      </c>
    </row>
    <row r="1567" spans="2:3" x14ac:dyDescent="0.3">
      <c r="B1567" s="32"/>
      <c r="C1567" s="13" t="str">
        <f t="shared" si="24"/>
        <v/>
      </c>
    </row>
    <row r="1568" spans="2:3" x14ac:dyDescent="0.3">
      <c r="B1568" s="32"/>
      <c r="C1568" s="13" t="str">
        <f t="shared" si="24"/>
        <v/>
      </c>
    </row>
    <row r="1569" spans="2:3" x14ac:dyDescent="0.3">
      <c r="B1569" s="32"/>
      <c r="C1569" s="13" t="str">
        <f t="shared" si="24"/>
        <v/>
      </c>
    </row>
    <row r="1570" spans="2:3" x14ac:dyDescent="0.3">
      <c r="B1570" s="32"/>
      <c r="C1570" s="13" t="str">
        <f t="shared" si="24"/>
        <v/>
      </c>
    </row>
    <row r="1571" spans="2:3" x14ac:dyDescent="0.3">
      <c r="B1571" s="32"/>
      <c r="C1571" s="13" t="str">
        <f t="shared" si="24"/>
        <v/>
      </c>
    </row>
    <row r="1572" spans="2:3" x14ac:dyDescent="0.3">
      <c r="B1572" s="32"/>
      <c r="C1572" s="13" t="str">
        <f t="shared" si="24"/>
        <v/>
      </c>
    </row>
    <row r="1573" spans="2:3" x14ac:dyDescent="0.3">
      <c r="B1573" s="32"/>
      <c r="C1573" s="13" t="str">
        <f t="shared" si="24"/>
        <v/>
      </c>
    </row>
    <row r="1574" spans="2:3" x14ac:dyDescent="0.3">
      <c r="B1574" s="32"/>
      <c r="C1574" s="13" t="str">
        <f t="shared" si="24"/>
        <v/>
      </c>
    </row>
    <row r="1575" spans="2:3" x14ac:dyDescent="0.3">
      <c r="B1575" s="32"/>
      <c r="C1575" s="13" t="str">
        <f t="shared" si="24"/>
        <v/>
      </c>
    </row>
    <row r="1576" spans="2:3" x14ac:dyDescent="0.3">
      <c r="B1576" s="32"/>
      <c r="C1576" s="13" t="str">
        <f t="shared" si="24"/>
        <v/>
      </c>
    </row>
    <row r="1577" spans="2:3" x14ac:dyDescent="0.3">
      <c r="B1577" s="32"/>
      <c r="C1577" s="13" t="str">
        <f t="shared" si="24"/>
        <v/>
      </c>
    </row>
    <row r="1578" spans="2:3" x14ac:dyDescent="0.3">
      <c r="B1578" s="32"/>
      <c r="C1578" s="13" t="str">
        <f t="shared" si="24"/>
        <v/>
      </c>
    </row>
    <row r="1579" spans="2:3" x14ac:dyDescent="0.3">
      <c r="B1579" s="32"/>
      <c r="C1579" s="13" t="str">
        <f t="shared" si="24"/>
        <v/>
      </c>
    </row>
    <row r="1580" spans="2:3" x14ac:dyDescent="0.3">
      <c r="B1580" s="32"/>
      <c r="C1580" s="13" t="str">
        <f t="shared" si="24"/>
        <v/>
      </c>
    </row>
    <row r="1581" spans="2:3" x14ac:dyDescent="0.3">
      <c r="B1581" s="32"/>
      <c r="C1581" s="13" t="str">
        <f t="shared" si="24"/>
        <v/>
      </c>
    </row>
    <row r="1582" spans="2:3" x14ac:dyDescent="0.3">
      <c r="B1582" s="32"/>
      <c r="C1582" s="13" t="str">
        <f t="shared" si="24"/>
        <v/>
      </c>
    </row>
    <row r="1583" spans="2:3" x14ac:dyDescent="0.3">
      <c r="B1583" s="32"/>
      <c r="C1583" s="13" t="str">
        <f t="shared" si="24"/>
        <v/>
      </c>
    </row>
    <row r="1584" spans="2:3" x14ac:dyDescent="0.3">
      <c r="B1584" s="32"/>
      <c r="C1584" s="13" t="str">
        <f t="shared" si="24"/>
        <v/>
      </c>
    </row>
    <row r="1585" spans="2:3" x14ac:dyDescent="0.3">
      <c r="B1585" s="32"/>
      <c r="C1585" s="13" t="str">
        <f t="shared" si="24"/>
        <v/>
      </c>
    </row>
    <row r="1586" spans="2:3" x14ac:dyDescent="0.3">
      <c r="B1586" s="32"/>
      <c r="C1586" s="13" t="str">
        <f t="shared" si="24"/>
        <v/>
      </c>
    </row>
    <row r="1587" spans="2:3" x14ac:dyDescent="0.3">
      <c r="B1587" s="32"/>
      <c r="C1587" s="13" t="str">
        <f t="shared" si="24"/>
        <v/>
      </c>
    </row>
    <row r="1588" spans="2:3" x14ac:dyDescent="0.3">
      <c r="B1588" s="32"/>
      <c r="C1588" s="13" t="str">
        <f t="shared" si="24"/>
        <v/>
      </c>
    </row>
    <row r="1589" spans="2:3" x14ac:dyDescent="0.3">
      <c r="B1589" s="32"/>
      <c r="C1589" s="13" t="str">
        <f t="shared" si="24"/>
        <v/>
      </c>
    </row>
    <row r="1590" spans="2:3" x14ac:dyDescent="0.3">
      <c r="B1590" s="32"/>
      <c r="C1590" s="13" t="str">
        <f t="shared" si="24"/>
        <v/>
      </c>
    </row>
    <row r="1591" spans="2:3" x14ac:dyDescent="0.3">
      <c r="B1591" s="32"/>
      <c r="C1591" s="13" t="str">
        <f t="shared" si="24"/>
        <v/>
      </c>
    </row>
    <row r="1592" spans="2:3" x14ac:dyDescent="0.3">
      <c r="B1592" s="32"/>
      <c r="C1592" s="13" t="str">
        <f t="shared" si="24"/>
        <v/>
      </c>
    </row>
    <row r="1593" spans="2:3" x14ac:dyDescent="0.3">
      <c r="B1593" s="32"/>
      <c r="C1593" s="13" t="str">
        <f t="shared" si="24"/>
        <v/>
      </c>
    </row>
    <row r="1594" spans="2:3" x14ac:dyDescent="0.3">
      <c r="B1594" s="32"/>
      <c r="C1594" s="13" t="str">
        <f t="shared" si="24"/>
        <v/>
      </c>
    </row>
    <row r="1595" spans="2:3" x14ac:dyDescent="0.3">
      <c r="B1595" s="32"/>
      <c r="C1595" s="13" t="str">
        <f t="shared" si="24"/>
        <v/>
      </c>
    </row>
    <row r="1596" spans="2:3" x14ac:dyDescent="0.3">
      <c r="B1596" s="32"/>
      <c r="C1596" s="13" t="str">
        <f t="shared" si="24"/>
        <v/>
      </c>
    </row>
    <row r="1597" spans="2:3" x14ac:dyDescent="0.3">
      <c r="B1597" s="32"/>
      <c r="C1597" s="13" t="str">
        <f t="shared" si="24"/>
        <v/>
      </c>
    </row>
    <row r="1598" spans="2:3" x14ac:dyDescent="0.3">
      <c r="B1598" s="32"/>
      <c r="C1598" s="13" t="str">
        <f t="shared" si="24"/>
        <v/>
      </c>
    </row>
    <row r="1599" spans="2:3" x14ac:dyDescent="0.3">
      <c r="B1599" s="32"/>
      <c r="C1599" s="13" t="str">
        <f t="shared" si="24"/>
        <v/>
      </c>
    </row>
    <row r="1600" spans="2:3" x14ac:dyDescent="0.3">
      <c r="B1600" s="32"/>
      <c r="C1600" s="13" t="str">
        <f t="shared" si="24"/>
        <v/>
      </c>
    </row>
    <row r="1601" spans="2:3" x14ac:dyDescent="0.3">
      <c r="B1601" s="32"/>
      <c r="C1601" s="13" t="str">
        <f t="shared" si="24"/>
        <v/>
      </c>
    </row>
    <row r="1602" spans="2:3" x14ac:dyDescent="0.3">
      <c r="B1602" s="32"/>
      <c r="C1602" s="13" t="str">
        <f t="shared" si="24"/>
        <v/>
      </c>
    </row>
    <row r="1603" spans="2:3" x14ac:dyDescent="0.3">
      <c r="B1603" s="32"/>
      <c r="C1603" s="13" t="str">
        <f t="shared" si="24"/>
        <v/>
      </c>
    </row>
    <row r="1604" spans="2:3" x14ac:dyDescent="0.3">
      <c r="B1604" s="32"/>
      <c r="C1604" s="13" t="str">
        <f t="shared" si="24"/>
        <v/>
      </c>
    </row>
    <row r="1605" spans="2:3" x14ac:dyDescent="0.3">
      <c r="B1605" s="32"/>
      <c r="C1605" s="13" t="str">
        <f t="shared" ref="C1605:C1668" si="25">IF(B1605="","",IF(ISNUMBER(B1605),TEXT(B1605,"0"),SUBSTITUTE(SUBSTITUTE(TRIM(B1605),"-","")," ","")))</f>
        <v/>
      </c>
    </row>
    <row r="1606" spans="2:3" x14ac:dyDescent="0.3">
      <c r="B1606" s="32"/>
      <c r="C1606" s="13" t="str">
        <f t="shared" si="25"/>
        <v/>
      </c>
    </row>
    <row r="1607" spans="2:3" x14ac:dyDescent="0.3">
      <c r="B1607" s="32"/>
      <c r="C1607" s="13" t="str">
        <f t="shared" si="25"/>
        <v/>
      </c>
    </row>
    <row r="1608" spans="2:3" x14ac:dyDescent="0.3">
      <c r="B1608" s="32"/>
      <c r="C1608" s="13" t="str">
        <f t="shared" si="25"/>
        <v/>
      </c>
    </row>
    <row r="1609" spans="2:3" x14ac:dyDescent="0.3">
      <c r="B1609" s="32"/>
      <c r="C1609" s="13" t="str">
        <f t="shared" si="25"/>
        <v/>
      </c>
    </row>
    <row r="1610" spans="2:3" x14ac:dyDescent="0.3">
      <c r="B1610" s="32"/>
      <c r="C1610" s="13" t="str">
        <f t="shared" si="25"/>
        <v/>
      </c>
    </row>
    <row r="1611" spans="2:3" x14ac:dyDescent="0.3">
      <c r="B1611" s="32"/>
      <c r="C1611" s="13" t="str">
        <f t="shared" si="25"/>
        <v/>
      </c>
    </row>
    <row r="1612" spans="2:3" x14ac:dyDescent="0.3">
      <c r="B1612" s="32"/>
      <c r="C1612" s="13" t="str">
        <f t="shared" si="25"/>
        <v/>
      </c>
    </row>
    <row r="1613" spans="2:3" x14ac:dyDescent="0.3">
      <c r="B1613" s="32"/>
      <c r="C1613" s="13" t="str">
        <f t="shared" si="25"/>
        <v/>
      </c>
    </row>
    <row r="1614" spans="2:3" x14ac:dyDescent="0.3">
      <c r="B1614" s="32"/>
      <c r="C1614" s="13" t="str">
        <f t="shared" si="25"/>
        <v/>
      </c>
    </row>
    <row r="1615" spans="2:3" x14ac:dyDescent="0.3">
      <c r="B1615" s="32"/>
      <c r="C1615" s="13" t="str">
        <f t="shared" si="25"/>
        <v/>
      </c>
    </row>
    <row r="1616" spans="2:3" x14ac:dyDescent="0.3">
      <c r="B1616" s="32"/>
      <c r="C1616" s="13" t="str">
        <f t="shared" si="25"/>
        <v/>
      </c>
    </row>
    <row r="1617" spans="2:3" x14ac:dyDescent="0.3">
      <c r="B1617" s="32"/>
      <c r="C1617" s="13" t="str">
        <f t="shared" si="25"/>
        <v/>
      </c>
    </row>
    <row r="1618" spans="2:3" x14ac:dyDescent="0.3">
      <c r="B1618" s="32"/>
      <c r="C1618" s="13" t="str">
        <f t="shared" si="25"/>
        <v/>
      </c>
    </row>
    <row r="1619" spans="2:3" x14ac:dyDescent="0.3">
      <c r="B1619" s="32"/>
      <c r="C1619" s="13" t="str">
        <f t="shared" si="25"/>
        <v/>
      </c>
    </row>
    <row r="1620" spans="2:3" x14ac:dyDescent="0.3">
      <c r="B1620" s="32"/>
      <c r="C1620" s="13" t="str">
        <f t="shared" si="25"/>
        <v/>
      </c>
    </row>
    <row r="1621" spans="2:3" x14ac:dyDescent="0.3">
      <c r="B1621" s="32"/>
      <c r="C1621" s="13" t="str">
        <f t="shared" si="25"/>
        <v/>
      </c>
    </row>
    <row r="1622" spans="2:3" x14ac:dyDescent="0.3">
      <c r="B1622" s="32"/>
      <c r="C1622" s="13" t="str">
        <f t="shared" si="25"/>
        <v/>
      </c>
    </row>
    <row r="1623" spans="2:3" x14ac:dyDescent="0.3">
      <c r="B1623" s="32"/>
      <c r="C1623" s="13" t="str">
        <f t="shared" si="25"/>
        <v/>
      </c>
    </row>
    <row r="1624" spans="2:3" x14ac:dyDescent="0.3">
      <c r="B1624" s="32"/>
      <c r="C1624" s="13" t="str">
        <f t="shared" si="25"/>
        <v/>
      </c>
    </row>
    <row r="1625" spans="2:3" x14ac:dyDescent="0.3">
      <c r="B1625" s="32"/>
      <c r="C1625" s="13" t="str">
        <f t="shared" si="25"/>
        <v/>
      </c>
    </row>
    <row r="1626" spans="2:3" x14ac:dyDescent="0.3">
      <c r="B1626" s="32"/>
      <c r="C1626" s="13" t="str">
        <f t="shared" si="25"/>
        <v/>
      </c>
    </row>
    <row r="1627" spans="2:3" x14ac:dyDescent="0.3">
      <c r="B1627" s="32"/>
      <c r="C1627" s="13" t="str">
        <f t="shared" si="25"/>
        <v/>
      </c>
    </row>
    <row r="1628" spans="2:3" x14ac:dyDescent="0.3">
      <c r="B1628" s="32"/>
      <c r="C1628" s="13" t="str">
        <f t="shared" si="25"/>
        <v/>
      </c>
    </row>
    <row r="1629" spans="2:3" x14ac:dyDescent="0.3">
      <c r="B1629" s="32"/>
      <c r="C1629" s="13" t="str">
        <f t="shared" si="25"/>
        <v/>
      </c>
    </row>
    <row r="1630" spans="2:3" x14ac:dyDescent="0.3">
      <c r="B1630" s="32"/>
      <c r="C1630" s="13" t="str">
        <f t="shared" si="25"/>
        <v/>
      </c>
    </row>
    <row r="1631" spans="2:3" x14ac:dyDescent="0.3">
      <c r="B1631" s="32"/>
      <c r="C1631" s="13" t="str">
        <f t="shared" si="25"/>
        <v/>
      </c>
    </row>
    <row r="1632" spans="2:3" x14ac:dyDescent="0.3">
      <c r="B1632" s="32"/>
      <c r="C1632" s="13" t="str">
        <f t="shared" si="25"/>
        <v/>
      </c>
    </row>
    <row r="1633" spans="2:3" x14ac:dyDescent="0.3">
      <c r="B1633" s="32"/>
      <c r="C1633" s="13" t="str">
        <f t="shared" si="25"/>
        <v/>
      </c>
    </row>
    <row r="1634" spans="2:3" x14ac:dyDescent="0.3">
      <c r="B1634" s="32"/>
      <c r="C1634" s="13" t="str">
        <f t="shared" si="25"/>
        <v/>
      </c>
    </row>
    <row r="1635" spans="2:3" x14ac:dyDescent="0.3">
      <c r="B1635" s="32"/>
      <c r="C1635" s="13" t="str">
        <f t="shared" si="25"/>
        <v/>
      </c>
    </row>
    <row r="1636" spans="2:3" x14ac:dyDescent="0.3">
      <c r="B1636" s="32"/>
      <c r="C1636" s="13" t="str">
        <f t="shared" si="25"/>
        <v/>
      </c>
    </row>
    <row r="1637" spans="2:3" x14ac:dyDescent="0.3">
      <c r="B1637" s="32"/>
      <c r="C1637" s="13" t="str">
        <f t="shared" si="25"/>
        <v/>
      </c>
    </row>
    <row r="1638" spans="2:3" x14ac:dyDescent="0.3">
      <c r="B1638" s="32"/>
      <c r="C1638" s="13" t="str">
        <f t="shared" si="25"/>
        <v/>
      </c>
    </row>
    <row r="1639" spans="2:3" x14ac:dyDescent="0.3">
      <c r="B1639" s="32"/>
      <c r="C1639" s="13" t="str">
        <f t="shared" si="25"/>
        <v/>
      </c>
    </row>
    <row r="1640" spans="2:3" x14ac:dyDescent="0.3">
      <c r="B1640" s="32"/>
      <c r="C1640" s="13" t="str">
        <f t="shared" si="25"/>
        <v/>
      </c>
    </row>
    <row r="1641" spans="2:3" x14ac:dyDescent="0.3">
      <c r="B1641" s="32"/>
      <c r="C1641" s="13" t="str">
        <f t="shared" si="25"/>
        <v/>
      </c>
    </row>
    <row r="1642" spans="2:3" x14ac:dyDescent="0.3">
      <c r="B1642" s="32"/>
      <c r="C1642" s="13" t="str">
        <f t="shared" si="25"/>
        <v/>
      </c>
    </row>
    <row r="1643" spans="2:3" x14ac:dyDescent="0.3">
      <c r="B1643" s="32"/>
      <c r="C1643" s="13" t="str">
        <f t="shared" si="25"/>
        <v/>
      </c>
    </row>
    <row r="1644" spans="2:3" x14ac:dyDescent="0.3">
      <c r="B1644" s="32"/>
      <c r="C1644" s="13" t="str">
        <f t="shared" si="25"/>
        <v/>
      </c>
    </row>
    <row r="1645" spans="2:3" x14ac:dyDescent="0.3">
      <c r="B1645" s="32"/>
      <c r="C1645" s="13" t="str">
        <f t="shared" si="25"/>
        <v/>
      </c>
    </row>
    <row r="1646" spans="2:3" x14ac:dyDescent="0.3">
      <c r="B1646" s="32"/>
      <c r="C1646" s="13" t="str">
        <f t="shared" si="25"/>
        <v/>
      </c>
    </row>
    <row r="1647" spans="2:3" x14ac:dyDescent="0.3">
      <c r="B1647" s="32"/>
      <c r="C1647" s="13" t="str">
        <f t="shared" si="25"/>
        <v/>
      </c>
    </row>
    <row r="1648" spans="2:3" x14ac:dyDescent="0.3">
      <c r="B1648" s="32"/>
      <c r="C1648" s="13" t="str">
        <f t="shared" si="25"/>
        <v/>
      </c>
    </row>
    <row r="1649" spans="2:3" x14ac:dyDescent="0.3">
      <c r="B1649" s="32"/>
      <c r="C1649" s="13" t="str">
        <f t="shared" si="25"/>
        <v/>
      </c>
    </row>
    <row r="1650" spans="2:3" x14ac:dyDescent="0.3">
      <c r="B1650" s="32"/>
      <c r="C1650" s="13" t="str">
        <f t="shared" si="25"/>
        <v/>
      </c>
    </row>
    <row r="1651" spans="2:3" x14ac:dyDescent="0.3">
      <c r="B1651" s="32"/>
      <c r="C1651" s="13" t="str">
        <f t="shared" si="25"/>
        <v/>
      </c>
    </row>
    <row r="1652" spans="2:3" x14ac:dyDescent="0.3">
      <c r="B1652" s="32"/>
      <c r="C1652" s="13" t="str">
        <f t="shared" si="25"/>
        <v/>
      </c>
    </row>
    <row r="1653" spans="2:3" x14ac:dyDescent="0.3">
      <c r="B1653" s="32"/>
      <c r="C1653" s="13" t="str">
        <f t="shared" si="25"/>
        <v/>
      </c>
    </row>
    <row r="1654" spans="2:3" x14ac:dyDescent="0.3">
      <c r="B1654" s="32"/>
      <c r="C1654" s="13" t="str">
        <f t="shared" si="25"/>
        <v/>
      </c>
    </row>
    <row r="1655" spans="2:3" x14ac:dyDescent="0.3">
      <c r="B1655" s="32"/>
      <c r="C1655" s="13" t="str">
        <f t="shared" si="25"/>
        <v/>
      </c>
    </row>
    <row r="1656" spans="2:3" x14ac:dyDescent="0.3">
      <c r="B1656" s="32"/>
      <c r="C1656" s="13" t="str">
        <f t="shared" si="25"/>
        <v/>
      </c>
    </row>
    <row r="1657" spans="2:3" x14ac:dyDescent="0.3">
      <c r="B1657" s="32"/>
      <c r="C1657" s="13" t="str">
        <f t="shared" si="25"/>
        <v/>
      </c>
    </row>
    <row r="1658" spans="2:3" x14ac:dyDescent="0.3">
      <c r="B1658" s="32"/>
      <c r="C1658" s="13" t="str">
        <f t="shared" si="25"/>
        <v/>
      </c>
    </row>
    <row r="1659" spans="2:3" x14ac:dyDescent="0.3">
      <c r="B1659" s="32"/>
      <c r="C1659" s="13" t="str">
        <f t="shared" si="25"/>
        <v/>
      </c>
    </row>
    <row r="1660" spans="2:3" x14ac:dyDescent="0.3">
      <c r="B1660" s="32"/>
      <c r="C1660" s="13" t="str">
        <f t="shared" si="25"/>
        <v/>
      </c>
    </row>
    <row r="1661" spans="2:3" x14ac:dyDescent="0.3">
      <c r="B1661" s="32"/>
      <c r="C1661" s="13" t="str">
        <f t="shared" si="25"/>
        <v/>
      </c>
    </row>
    <row r="1662" spans="2:3" x14ac:dyDescent="0.3">
      <c r="B1662" s="32"/>
      <c r="C1662" s="13" t="str">
        <f t="shared" si="25"/>
        <v/>
      </c>
    </row>
    <row r="1663" spans="2:3" x14ac:dyDescent="0.3">
      <c r="B1663" s="32"/>
      <c r="C1663" s="13" t="str">
        <f t="shared" si="25"/>
        <v/>
      </c>
    </row>
    <row r="1664" spans="2:3" x14ac:dyDescent="0.3">
      <c r="B1664" s="32"/>
      <c r="C1664" s="13" t="str">
        <f t="shared" si="25"/>
        <v/>
      </c>
    </row>
    <row r="1665" spans="2:3" x14ac:dyDescent="0.3">
      <c r="B1665" s="32"/>
      <c r="C1665" s="13" t="str">
        <f t="shared" si="25"/>
        <v/>
      </c>
    </row>
    <row r="1666" spans="2:3" x14ac:dyDescent="0.3">
      <c r="B1666" s="32"/>
      <c r="C1666" s="13" t="str">
        <f t="shared" si="25"/>
        <v/>
      </c>
    </row>
    <row r="1667" spans="2:3" x14ac:dyDescent="0.3">
      <c r="B1667" s="32"/>
      <c r="C1667" s="13" t="str">
        <f t="shared" si="25"/>
        <v/>
      </c>
    </row>
    <row r="1668" spans="2:3" x14ac:dyDescent="0.3">
      <c r="B1668" s="32"/>
      <c r="C1668" s="13" t="str">
        <f t="shared" si="25"/>
        <v/>
      </c>
    </row>
    <row r="1669" spans="2:3" x14ac:dyDescent="0.3">
      <c r="B1669" s="32"/>
      <c r="C1669" s="13" t="str">
        <f t="shared" ref="C1669:C1732" si="26">IF(B1669="","",IF(ISNUMBER(B1669),TEXT(B1669,"0"),SUBSTITUTE(SUBSTITUTE(TRIM(B1669),"-","")," ","")))</f>
        <v/>
      </c>
    </row>
    <row r="1670" spans="2:3" x14ac:dyDescent="0.3">
      <c r="B1670" s="32"/>
      <c r="C1670" s="13" t="str">
        <f t="shared" si="26"/>
        <v/>
      </c>
    </row>
    <row r="1671" spans="2:3" x14ac:dyDescent="0.3">
      <c r="B1671" s="32"/>
      <c r="C1671" s="13" t="str">
        <f t="shared" si="26"/>
        <v/>
      </c>
    </row>
    <row r="1672" spans="2:3" x14ac:dyDescent="0.3">
      <c r="B1672" s="32"/>
      <c r="C1672" s="13" t="str">
        <f t="shared" si="26"/>
        <v/>
      </c>
    </row>
    <row r="1673" spans="2:3" x14ac:dyDescent="0.3">
      <c r="B1673" s="32"/>
      <c r="C1673" s="13" t="str">
        <f t="shared" si="26"/>
        <v/>
      </c>
    </row>
    <row r="1674" spans="2:3" x14ac:dyDescent="0.3">
      <c r="B1674" s="32"/>
      <c r="C1674" s="13" t="str">
        <f t="shared" si="26"/>
        <v/>
      </c>
    </row>
    <row r="1675" spans="2:3" x14ac:dyDescent="0.3">
      <c r="B1675" s="32"/>
      <c r="C1675" s="13" t="str">
        <f t="shared" si="26"/>
        <v/>
      </c>
    </row>
    <row r="1676" spans="2:3" x14ac:dyDescent="0.3">
      <c r="B1676" s="32"/>
      <c r="C1676" s="13" t="str">
        <f t="shared" si="26"/>
        <v/>
      </c>
    </row>
    <row r="1677" spans="2:3" x14ac:dyDescent="0.3">
      <c r="B1677" s="32"/>
      <c r="C1677" s="13" t="str">
        <f t="shared" si="26"/>
        <v/>
      </c>
    </row>
    <row r="1678" spans="2:3" x14ac:dyDescent="0.3">
      <c r="B1678" s="32"/>
      <c r="C1678" s="13" t="str">
        <f t="shared" si="26"/>
        <v/>
      </c>
    </row>
    <row r="1679" spans="2:3" x14ac:dyDescent="0.3">
      <c r="B1679" s="32"/>
      <c r="C1679" s="13" t="str">
        <f t="shared" si="26"/>
        <v/>
      </c>
    </row>
    <row r="1680" spans="2:3" x14ac:dyDescent="0.3">
      <c r="B1680" s="32"/>
      <c r="C1680" s="13" t="str">
        <f t="shared" si="26"/>
        <v/>
      </c>
    </row>
    <row r="1681" spans="2:3" x14ac:dyDescent="0.3">
      <c r="B1681" s="32"/>
      <c r="C1681" s="13" t="str">
        <f t="shared" si="26"/>
        <v/>
      </c>
    </row>
    <row r="1682" spans="2:3" x14ac:dyDescent="0.3">
      <c r="B1682" s="32"/>
      <c r="C1682" s="13" t="str">
        <f t="shared" si="26"/>
        <v/>
      </c>
    </row>
    <row r="1683" spans="2:3" x14ac:dyDescent="0.3">
      <c r="B1683" s="32"/>
      <c r="C1683" s="13" t="str">
        <f t="shared" si="26"/>
        <v/>
      </c>
    </row>
    <row r="1684" spans="2:3" x14ac:dyDescent="0.3">
      <c r="B1684" s="32"/>
      <c r="C1684" s="13" t="str">
        <f t="shared" si="26"/>
        <v/>
      </c>
    </row>
    <row r="1685" spans="2:3" x14ac:dyDescent="0.3">
      <c r="B1685" s="32"/>
      <c r="C1685" s="13" t="str">
        <f t="shared" si="26"/>
        <v/>
      </c>
    </row>
    <row r="1686" spans="2:3" x14ac:dyDescent="0.3">
      <c r="B1686" s="32"/>
      <c r="C1686" s="13" t="str">
        <f t="shared" si="26"/>
        <v/>
      </c>
    </row>
    <row r="1687" spans="2:3" x14ac:dyDescent="0.3">
      <c r="B1687" s="32"/>
      <c r="C1687" s="13" t="str">
        <f t="shared" si="26"/>
        <v/>
      </c>
    </row>
    <row r="1688" spans="2:3" x14ac:dyDescent="0.3">
      <c r="B1688" s="32"/>
      <c r="C1688" s="13" t="str">
        <f t="shared" si="26"/>
        <v/>
      </c>
    </row>
    <row r="1689" spans="2:3" x14ac:dyDescent="0.3">
      <c r="B1689" s="32"/>
      <c r="C1689" s="13" t="str">
        <f t="shared" si="26"/>
        <v/>
      </c>
    </row>
    <row r="1690" spans="2:3" x14ac:dyDescent="0.3">
      <c r="B1690" s="32"/>
      <c r="C1690" s="13" t="str">
        <f t="shared" si="26"/>
        <v/>
      </c>
    </row>
    <row r="1691" spans="2:3" x14ac:dyDescent="0.3">
      <c r="B1691" s="32"/>
      <c r="C1691" s="13" t="str">
        <f t="shared" si="26"/>
        <v/>
      </c>
    </row>
    <row r="1692" spans="2:3" x14ac:dyDescent="0.3">
      <c r="B1692" s="32"/>
      <c r="C1692" s="13" t="str">
        <f t="shared" si="26"/>
        <v/>
      </c>
    </row>
    <row r="1693" spans="2:3" x14ac:dyDescent="0.3">
      <c r="B1693" s="32"/>
      <c r="C1693" s="13" t="str">
        <f t="shared" si="26"/>
        <v/>
      </c>
    </row>
    <row r="1694" spans="2:3" x14ac:dyDescent="0.3">
      <c r="B1694" s="32"/>
      <c r="C1694" s="13" t="str">
        <f t="shared" si="26"/>
        <v/>
      </c>
    </row>
    <row r="1695" spans="2:3" x14ac:dyDescent="0.3">
      <c r="B1695" s="32"/>
      <c r="C1695" s="13" t="str">
        <f t="shared" si="26"/>
        <v/>
      </c>
    </row>
    <row r="1696" spans="2:3" x14ac:dyDescent="0.3">
      <c r="B1696" s="32"/>
      <c r="C1696" s="13" t="str">
        <f t="shared" si="26"/>
        <v/>
      </c>
    </row>
    <row r="1697" spans="2:3" x14ac:dyDescent="0.3">
      <c r="B1697" s="32"/>
      <c r="C1697" s="13" t="str">
        <f t="shared" si="26"/>
        <v/>
      </c>
    </row>
    <row r="1698" spans="2:3" x14ac:dyDescent="0.3">
      <c r="B1698" s="32"/>
      <c r="C1698" s="13" t="str">
        <f t="shared" si="26"/>
        <v/>
      </c>
    </row>
    <row r="1699" spans="2:3" x14ac:dyDescent="0.3">
      <c r="B1699" s="32"/>
      <c r="C1699" s="13" t="str">
        <f t="shared" si="26"/>
        <v/>
      </c>
    </row>
    <row r="1700" spans="2:3" x14ac:dyDescent="0.3">
      <c r="B1700" s="32"/>
      <c r="C1700" s="13" t="str">
        <f t="shared" si="26"/>
        <v/>
      </c>
    </row>
    <row r="1701" spans="2:3" x14ac:dyDescent="0.3">
      <c r="B1701" s="32"/>
      <c r="C1701" s="13" t="str">
        <f t="shared" si="26"/>
        <v/>
      </c>
    </row>
    <row r="1702" spans="2:3" x14ac:dyDescent="0.3">
      <c r="B1702" s="32"/>
      <c r="C1702" s="13" t="str">
        <f t="shared" si="26"/>
        <v/>
      </c>
    </row>
    <row r="1703" spans="2:3" x14ac:dyDescent="0.3">
      <c r="B1703" s="32"/>
      <c r="C1703" s="13" t="str">
        <f t="shared" si="26"/>
        <v/>
      </c>
    </row>
    <row r="1704" spans="2:3" x14ac:dyDescent="0.3">
      <c r="B1704" s="32"/>
      <c r="C1704" s="13" t="str">
        <f t="shared" si="26"/>
        <v/>
      </c>
    </row>
    <row r="1705" spans="2:3" x14ac:dyDescent="0.3">
      <c r="B1705" s="32"/>
      <c r="C1705" s="13" t="str">
        <f t="shared" si="26"/>
        <v/>
      </c>
    </row>
    <row r="1706" spans="2:3" x14ac:dyDescent="0.3">
      <c r="B1706" s="32"/>
      <c r="C1706" s="13" t="str">
        <f t="shared" si="26"/>
        <v/>
      </c>
    </row>
    <row r="1707" spans="2:3" x14ac:dyDescent="0.3">
      <c r="B1707" s="32"/>
      <c r="C1707" s="13" t="str">
        <f t="shared" si="26"/>
        <v/>
      </c>
    </row>
    <row r="1708" spans="2:3" x14ac:dyDescent="0.3">
      <c r="B1708" s="32"/>
      <c r="C1708" s="13" t="str">
        <f t="shared" si="26"/>
        <v/>
      </c>
    </row>
    <row r="1709" spans="2:3" x14ac:dyDescent="0.3">
      <c r="B1709" s="32"/>
      <c r="C1709" s="13" t="str">
        <f t="shared" si="26"/>
        <v/>
      </c>
    </row>
    <row r="1710" spans="2:3" x14ac:dyDescent="0.3">
      <c r="B1710" s="32"/>
      <c r="C1710" s="13" t="str">
        <f t="shared" si="26"/>
        <v/>
      </c>
    </row>
    <row r="1711" spans="2:3" x14ac:dyDescent="0.3">
      <c r="B1711" s="32"/>
      <c r="C1711" s="13" t="str">
        <f t="shared" si="26"/>
        <v/>
      </c>
    </row>
    <row r="1712" spans="2:3" x14ac:dyDescent="0.3">
      <c r="B1712" s="32"/>
      <c r="C1712" s="13" t="str">
        <f t="shared" si="26"/>
        <v/>
      </c>
    </row>
    <row r="1713" spans="2:3" x14ac:dyDescent="0.3">
      <c r="B1713" s="32"/>
      <c r="C1713" s="13" t="str">
        <f t="shared" si="26"/>
        <v/>
      </c>
    </row>
    <row r="1714" spans="2:3" x14ac:dyDescent="0.3">
      <c r="B1714" s="32"/>
      <c r="C1714" s="13" t="str">
        <f t="shared" si="26"/>
        <v/>
      </c>
    </row>
    <row r="1715" spans="2:3" x14ac:dyDescent="0.3">
      <c r="B1715" s="32"/>
      <c r="C1715" s="13" t="str">
        <f t="shared" si="26"/>
        <v/>
      </c>
    </row>
    <row r="1716" spans="2:3" x14ac:dyDescent="0.3">
      <c r="B1716" s="32"/>
      <c r="C1716" s="13" t="str">
        <f t="shared" si="26"/>
        <v/>
      </c>
    </row>
    <row r="1717" spans="2:3" x14ac:dyDescent="0.3">
      <c r="B1717" s="32"/>
      <c r="C1717" s="13" t="str">
        <f t="shared" si="26"/>
        <v/>
      </c>
    </row>
    <row r="1718" spans="2:3" x14ac:dyDescent="0.3">
      <c r="B1718" s="32"/>
      <c r="C1718" s="13" t="str">
        <f t="shared" si="26"/>
        <v/>
      </c>
    </row>
    <row r="1719" spans="2:3" x14ac:dyDescent="0.3">
      <c r="B1719" s="32"/>
      <c r="C1719" s="13" t="str">
        <f t="shared" si="26"/>
        <v/>
      </c>
    </row>
    <row r="1720" spans="2:3" x14ac:dyDescent="0.3">
      <c r="B1720" s="32"/>
      <c r="C1720" s="13" t="str">
        <f t="shared" si="26"/>
        <v/>
      </c>
    </row>
    <row r="1721" spans="2:3" x14ac:dyDescent="0.3">
      <c r="B1721" s="32"/>
      <c r="C1721" s="13" t="str">
        <f t="shared" si="26"/>
        <v/>
      </c>
    </row>
    <row r="1722" spans="2:3" x14ac:dyDescent="0.3">
      <c r="B1722" s="32"/>
      <c r="C1722" s="13" t="str">
        <f t="shared" si="26"/>
        <v/>
      </c>
    </row>
    <row r="1723" spans="2:3" x14ac:dyDescent="0.3">
      <c r="B1723" s="32"/>
      <c r="C1723" s="13" t="str">
        <f t="shared" si="26"/>
        <v/>
      </c>
    </row>
    <row r="1724" spans="2:3" x14ac:dyDescent="0.3">
      <c r="B1724" s="32"/>
      <c r="C1724" s="13" t="str">
        <f t="shared" si="26"/>
        <v/>
      </c>
    </row>
    <row r="1725" spans="2:3" x14ac:dyDescent="0.3">
      <c r="B1725" s="32"/>
      <c r="C1725" s="13" t="str">
        <f t="shared" si="26"/>
        <v/>
      </c>
    </row>
    <row r="1726" spans="2:3" x14ac:dyDescent="0.3">
      <c r="B1726" s="32"/>
      <c r="C1726" s="13" t="str">
        <f t="shared" si="26"/>
        <v/>
      </c>
    </row>
    <row r="1727" spans="2:3" x14ac:dyDescent="0.3">
      <c r="B1727" s="32"/>
      <c r="C1727" s="13" t="str">
        <f t="shared" si="26"/>
        <v/>
      </c>
    </row>
    <row r="1728" spans="2:3" x14ac:dyDescent="0.3">
      <c r="B1728" s="32"/>
      <c r="C1728" s="13" t="str">
        <f t="shared" si="26"/>
        <v/>
      </c>
    </row>
    <row r="1729" spans="2:3" x14ac:dyDescent="0.3">
      <c r="B1729" s="32"/>
      <c r="C1729" s="13" t="str">
        <f t="shared" si="26"/>
        <v/>
      </c>
    </row>
    <row r="1730" spans="2:3" x14ac:dyDescent="0.3">
      <c r="B1730" s="32"/>
      <c r="C1730" s="13" t="str">
        <f t="shared" si="26"/>
        <v/>
      </c>
    </row>
    <row r="1731" spans="2:3" x14ac:dyDescent="0.3">
      <c r="B1731" s="32"/>
      <c r="C1731" s="13" t="str">
        <f t="shared" si="26"/>
        <v/>
      </c>
    </row>
    <row r="1732" spans="2:3" x14ac:dyDescent="0.3">
      <c r="B1732" s="32"/>
      <c r="C1732" s="13" t="str">
        <f t="shared" si="26"/>
        <v/>
      </c>
    </row>
    <row r="1733" spans="2:3" x14ac:dyDescent="0.3">
      <c r="B1733" s="32"/>
      <c r="C1733" s="13" t="str">
        <f t="shared" ref="C1733:C1796" si="27">IF(B1733="","",IF(ISNUMBER(B1733),TEXT(B1733,"0"),SUBSTITUTE(SUBSTITUTE(TRIM(B1733),"-","")," ","")))</f>
        <v/>
      </c>
    </row>
    <row r="1734" spans="2:3" x14ac:dyDescent="0.3">
      <c r="B1734" s="32"/>
      <c r="C1734" s="13" t="str">
        <f t="shared" si="27"/>
        <v/>
      </c>
    </row>
    <row r="1735" spans="2:3" x14ac:dyDescent="0.3">
      <c r="B1735" s="32"/>
      <c r="C1735" s="13" t="str">
        <f t="shared" si="27"/>
        <v/>
      </c>
    </row>
    <row r="1736" spans="2:3" x14ac:dyDescent="0.3">
      <c r="B1736" s="32"/>
      <c r="C1736" s="13" t="str">
        <f t="shared" si="27"/>
        <v/>
      </c>
    </row>
    <row r="1737" spans="2:3" x14ac:dyDescent="0.3">
      <c r="B1737" s="32"/>
      <c r="C1737" s="13" t="str">
        <f t="shared" si="27"/>
        <v/>
      </c>
    </row>
    <row r="1738" spans="2:3" x14ac:dyDescent="0.3">
      <c r="B1738" s="32"/>
      <c r="C1738" s="13" t="str">
        <f t="shared" si="27"/>
        <v/>
      </c>
    </row>
    <row r="1739" spans="2:3" x14ac:dyDescent="0.3">
      <c r="B1739" s="32"/>
      <c r="C1739" s="13" t="str">
        <f t="shared" si="27"/>
        <v/>
      </c>
    </row>
    <row r="1740" spans="2:3" x14ac:dyDescent="0.3">
      <c r="B1740" s="32"/>
      <c r="C1740" s="13" t="str">
        <f t="shared" si="27"/>
        <v/>
      </c>
    </row>
    <row r="1741" spans="2:3" x14ac:dyDescent="0.3">
      <c r="B1741" s="32"/>
      <c r="C1741" s="13" t="str">
        <f t="shared" si="27"/>
        <v/>
      </c>
    </row>
    <row r="1742" spans="2:3" x14ac:dyDescent="0.3">
      <c r="B1742" s="32"/>
      <c r="C1742" s="13" t="str">
        <f t="shared" si="27"/>
        <v/>
      </c>
    </row>
    <row r="1743" spans="2:3" x14ac:dyDescent="0.3">
      <c r="B1743" s="32"/>
      <c r="C1743" s="13" t="str">
        <f t="shared" si="27"/>
        <v/>
      </c>
    </row>
    <row r="1744" spans="2:3" x14ac:dyDescent="0.3">
      <c r="B1744" s="32"/>
      <c r="C1744" s="13" t="str">
        <f t="shared" si="27"/>
        <v/>
      </c>
    </row>
    <row r="1745" spans="2:3" x14ac:dyDescent="0.3">
      <c r="B1745" s="32"/>
      <c r="C1745" s="13" t="str">
        <f t="shared" si="27"/>
        <v/>
      </c>
    </row>
    <row r="1746" spans="2:3" x14ac:dyDescent="0.3">
      <c r="B1746" s="32"/>
      <c r="C1746" s="13" t="str">
        <f t="shared" si="27"/>
        <v/>
      </c>
    </row>
    <row r="1747" spans="2:3" x14ac:dyDescent="0.3">
      <c r="B1747" s="32"/>
      <c r="C1747" s="13" t="str">
        <f t="shared" si="27"/>
        <v/>
      </c>
    </row>
    <row r="1748" spans="2:3" x14ac:dyDescent="0.3">
      <c r="B1748" s="32"/>
      <c r="C1748" s="13" t="str">
        <f t="shared" si="27"/>
        <v/>
      </c>
    </row>
    <row r="1749" spans="2:3" x14ac:dyDescent="0.3">
      <c r="B1749" s="32"/>
      <c r="C1749" s="13" t="str">
        <f t="shared" si="27"/>
        <v/>
      </c>
    </row>
    <row r="1750" spans="2:3" x14ac:dyDescent="0.3">
      <c r="B1750" s="32"/>
      <c r="C1750" s="13" t="str">
        <f t="shared" si="27"/>
        <v/>
      </c>
    </row>
    <row r="1751" spans="2:3" x14ac:dyDescent="0.3">
      <c r="B1751" s="32"/>
      <c r="C1751" s="13" t="str">
        <f t="shared" si="27"/>
        <v/>
      </c>
    </row>
    <row r="1752" spans="2:3" x14ac:dyDescent="0.3">
      <c r="B1752" s="32"/>
      <c r="C1752" s="13" t="str">
        <f t="shared" si="27"/>
        <v/>
      </c>
    </row>
    <row r="1753" spans="2:3" x14ac:dyDescent="0.3">
      <c r="B1753" s="32"/>
      <c r="C1753" s="13" t="str">
        <f t="shared" si="27"/>
        <v/>
      </c>
    </row>
    <row r="1754" spans="2:3" x14ac:dyDescent="0.3">
      <c r="B1754" s="32"/>
      <c r="C1754" s="13" t="str">
        <f t="shared" si="27"/>
        <v/>
      </c>
    </row>
    <row r="1755" spans="2:3" x14ac:dyDescent="0.3">
      <c r="B1755" s="32"/>
      <c r="C1755" s="13" t="str">
        <f t="shared" si="27"/>
        <v/>
      </c>
    </row>
    <row r="1756" spans="2:3" x14ac:dyDescent="0.3">
      <c r="B1756" s="32"/>
      <c r="C1756" s="13" t="str">
        <f t="shared" si="27"/>
        <v/>
      </c>
    </row>
    <row r="1757" spans="2:3" x14ac:dyDescent="0.3">
      <c r="B1757" s="32"/>
      <c r="C1757" s="13" t="str">
        <f t="shared" si="27"/>
        <v/>
      </c>
    </row>
    <row r="1758" spans="2:3" x14ac:dyDescent="0.3">
      <c r="B1758" s="32"/>
      <c r="C1758" s="13" t="str">
        <f t="shared" si="27"/>
        <v/>
      </c>
    </row>
    <row r="1759" spans="2:3" x14ac:dyDescent="0.3">
      <c r="B1759" s="32"/>
      <c r="C1759" s="13" t="str">
        <f t="shared" si="27"/>
        <v/>
      </c>
    </row>
    <row r="1760" spans="2:3" x14ac:dyDescent="0.3">
      <c r="B1760" s="32"/>
      <c r="C1760" s="13" t="str">
        <f t="shared" si="27"/>
        <v/>
      </c>
    </row>
    <row r="1761" spans="2:3" x14ac:dyDescent="0.3">
      <c r="B1761" s="32"/>
      <c r="C1761" s="13" t="str">
        <f t="shared" si="27"/>
        <v/>
      </c>
    </row>
    <row r="1762" spans="2:3" x14ac:dyDescent="0.3">
      <c r="B1762" s="32"/>
      <c r="C1762" s="13" t="str">
        <f t="shared" si="27"/>
        <v/>
      </c>
    </row>
    <row r="1763" spans="2:3" x14ac:dyDescent="0.3">
      <c r="B1763" s="32"/>
      <c r="C1763" s="13" t="str">
        <f t="shared" si="27"/>
        <v/>
      </c>
    </row>
    <row r="1764" spans="2:3" x14ac:dyDescent="0.3">
      <c r="B1764" s="32"/>
      <c r="C1764" s="13" t="str">
        <f t="shared" si="27"/>
        <v/>
      </c>
    </row>
    <row r="1765" spans="2:3" x14ac:dyDescent="0.3">
      <c r="B1765" s="32"/>
      <c r="C1765" s="13" t="str">
        <f t="shared" si="27"/>
        <v/>
      </c>
    </row>
    <row r="1766" spans="2:3" x14ac:dyDescent="0.3">
      <c r="B1766" s="32"/>
      <c r="C1766" s="13" t="str">
        <f t="shared" si="27"/>
        <v/>
      </c>
    </row>
    <row r="1767" spans="2:3" x14ac:dyDescent="0.3">
      <c r="B1767" s="32"/>
      <c r="C1767" s="13" t="str">
        <f t="shared" si="27"/>
        <v/>
      </c>
    </row>
    <row r="1768" spans="2:3" x14ac:dyDescent="0.3">
      <c r="B1768" s="32"/>
      <c r="C1768" s="13" t="str">
        <f t="shared" si="27"/>
        <v/>
      </c>
    </row>
    <row r="1769" spans="2:3" x14ac:dyDescent="0.3">
      <c r="B1769" s="32"/>
      <c r="C1769" s="13" t="str">
        <f t="shared" si="27"/>
        <v/>
      </c>
    </row>
    <row r="1770" spans="2:3" x14ac:dyDescent="0.3">
      <c r="B1770" s="32"/>
      <c r="C1770" s="13" t="str">
        <f t="shared" si="27"/>
        <v/>
      </c>
    </row>
    <row r="1771" spans="2:3" x14ac:dyDescent="0.3">
      <c r="B1771" s="32"/>
      <c r="C1771" s="13" t="str">
        <f t="shared" si="27"/>
        <v/>
      </c>
    </row>
    <row r="1772" spans="2:3" x14ac:dyDescent="0.3">
      <c r="B1772" s="32"/>
      <c r="C1772" s="13" t="str">
        <f t="shared" si="27"/>
        <v/>
      </c>
    </row>
    <row r="1773" spans="2:3" x14ac:dyDescent="0.3">
      <c r="B1773" s="32"/>
      <c r="C1773" s="13" t="str">
        <f t="shared" si="27"/>
        <v/>
      </c>
    </row>
    <row r="1774" spans="2:3" x14ac:dyDescent="0.3">
      <c r="B1774" s="32"/>
      <c r="C1774" s="13" t="str">
        <f t="shared" si="27"/>
        <v/>
      </c>
    </row>
    <row r="1775" spans="2:3" x14ac:dyDescent="0.3">
      <c r="B1775" s="32"/>
      <c r="C1775" s="13" t="str">
        <f t="shared" si="27"/>
        <v/>
      </c>
    </row>
    <row r="1776" spans="2:3" x14ac:dyDescent="0.3">
      <c r="B1776" s="32"/>
      <c r="C1776" s="13" t="str">
        <f t="shared" si="27"/>
        <v/>
      </c>
    </row>
    <row r="1777" spans="2:3" x14ac:dyDescent="0.3">
      <c r="B1777" s="32"/>
      <c r="C1777" s="13" t="str">
        <f t="shared" si="27"/>
        <v/>
      </c>
    </row>
    <row r="1778" spans="2:3" x14ac:dyDescent="0.3">
      <c r="B1778" s="32"/>
      <c r="C1778" s="13" t="str">
        <f t="shared" si="27"/>
        <v/>
      </c>
    </row>
    <row r="1779" spans="2:3" x14ac:dyDescent="0.3">
      <c r="B1779" s="32"/>
      <c r="C1779" s="13" t="str">
        <f t="shared" si="27"/>
        <v/>
      </c>
    </row>
    <row r="1780" spans="2:3" x14ac:dyDescent="0.3">
      <c r="B1780" s="32"/>
      <c r="C1780" s="13" t="str">
        <f t="shared" si="27"/>
        <v/>
      </c>
    </row>
    <row r="1781" spans="2:3" x14ac:dyDescent="0.3">
      <c r="B1781" s="32"/>
      <c r="C1781" s="13" t="str">
        <f t="shared" si="27"/>
        <v/>
      </c>
    </row>
    <row r="1782" spans="2:3" x14ac:dyDescent="0.3">
      <c r="B1782" s="32"/>
      <c r="C1782" s="13" t="str">
        <f t="shared" si="27"/>
        <v/>
      </c>
    </row>
    <row r="1783" spans="2:3" x14ac:dyDescent="0.3">
      <c r="B1783" s="32"/>
      <c r="C1783" s="13" t="str">
        <f t="shared" si="27"/>
        <v/>
      </c>
    </row>
    <row r="1784" spans="2:3" x14ac:dyDescent="0.3">
      <c r="B1784" s="32"/>
      <c r="C1784" s="13" t="str">
        <f t="shared" si="27"/>
        <v/>
      </c>
    </row>
    <row r="1785" spans="2:3" x14ac:dyDescent="0.3">
      <c r="B1785" s="32"/>
      <c r="C1785" s="13" t="str">
        <f t="shared" si="27"/>
        <v/>
      </c>
    </row>
    <row r="1786" spans="2:3" x14ac:dyDescent="0.3">
      <c r="B1786" s="32"/>
      <c r="C1786" s="13" t="str">
        <f t="shared" si="27"/>
        <v/>
      </c>
    </row>
    <row r="1787" spans="2:3" x14ac:dyDescent="0.3">
      <c r="B1787" s="32"/>
      <c r="C1787" s="13" t="str">
        <f t="shared" si="27"/>
        <v/>
      </c>
    </row>
    <row r="1788" spans="2:3" x14ac:dyDescent="0.3">
      <c r="B1788" s="32"/>
      <c r="C1788" s="13" t="str">
        <f t="shared" si="27"/>
        <v/>
      </c>
    </row>
    <row r="1789" spans="2:3" x14ac:dyDescent="0.3">
      <c r="B1789" s="32"/>
      <c r="C1789" s="13" t="str">
        <f t="shared" si="27"/>
        <v/>
      </c>
    </row>
    <row r="1790" spans="2:3" x14ac:dyDescent="0.3">
      <c r="B1790" s="32"/>
      <c r="C1790" s="13" t="str">
        <f t="shared" si="27"/>
        <v/>
      </c>
    </row>
    <row r="1791" spans="2:3" x14ac:dyDescent="0.3">
      <c r="B1791" s="32"/>
      <c r="C1791" s="13" t="str">
        <f t="shared" si="27"/>
        <v/>
      </c>
    </row>
    <row r="1792" spans="2:3" x14ac:dyDescent="0.3">
      <c r="B1792" s="32"/>
      <c r="C1792" s="13" t="str">
        <f t="shared" si="27"/>
        <v/>
      </c>
    </row>
    <row r="1793" spans="2:3" x14ac:dyDescent="0.3">
      <c r="B1793" s="32"/>
      <c r="C1793" s="13" t="str">
        <f t="shared" si="27"/>
        <v/>
      </c>
    </row>
    <row r="1794" spans="2:3" x14ac:dyDescent="0.3">
      <c r="B1794" s="32"/>
      <c r="C1794" s="13" t="str">
        <f t="shared" si="27"/>
        <v/>
      </c>
    </row>
    <row r="1795" spans="2:3" x14ac:dyDescent="0.3">
      <c r="B1795" s="32"/>
      <c r="C1795" s="13" t="str">
        <f t="shared" si="27"/>
        <v/>
      </c>
    </row>
    <row r="1796" spans="2:3" x14ac:dyDescent="0.3">
      <c r="B1796" s="32"/>
      <c r="C1796" s="13" t="str">
        <f t="shared" si="27"/>
        <v/>
      </c>
    </row>
    <row r="1797" spans="2:3" x14ac:dyDescent="0.3">
      <c r="B1797" s="32"/>
      <c r="C1797" s="13" t="str">
        <f t="shared" ref="C1797:C1860" si="28">IF(B1797="","",IF(ISNUMBER(B1797),TEXT(B1797,"0"),SUBSTITUTE(SUBSTITUTE(TRIM(B1797),"-","")," ","")))</f>
        <v/>
      </c>
    </row>
    <row r="1798" spans="2:3" x14ac:dyDescent="0.3">
      <c r="B1798" s="32"/>
      <c r="C1798" s="13" t="str">
        <f t="shared" si="28"/>
        <v/>
      </c>
    </row>
    <row r="1799" spans="2:3" x14ac:dyDescent="0.3">
      <c r="B1799" s="32"/>
      <c r="C1799" s="13" t="str">
        <f t="shared" si="28"/>
        <v/>
      </c>
    </row>
    <row r="1800" spans="2:3" x14ac:dyDescent="0.3">
      <c r="B1800" s="32"/>
      <c r="C1800" s="13" t="str">
        <f t="shared" si="28"/>
        <v/>
      </c>
    </row>
    <row r="1801" spans="2:3" x14ac:dyDescent="0.3">
      <c r="B1801" s="32"/>
      <c r="C1801" s="13" t="str">
        <f t="shared" si="28"/>
        <v/>
      </c>
    </row>
    <row r="1802" spans="2:3" x14ac:dyDescent="0.3">
      <c r="B1802" s="32"/>
      <c r="C1802" s="13" t="str">
        <f t="shared" si="28"/>
        <v/>
      </c>
    </row>
    <row r="1803" spans="2:3" x14ac:dyDescent="0.3">
      <c r="B1803" s="32"/>
      <c r="C1803" s="13" t="str">
        <f t="shared" si="28"/>
        <v/>
      </c>
    </row>
    <row r="1804" spans="2:3" x14ac:dyDescent="0.3">
      <c r="B1804" s="32"/>
      <c r="C1804" s="13" t="str">
        <f t="shared" si="28"/>
        <v/>
      </c>
    </row>
    <row r="1805" spans="2:3" x14ac:dyDescent="0.3">
      <c r="B1805" s="32"/>
      <c r="C1805" s="13" t="str">
        <f t="shared" si="28"/>
        <v/>
      </c>
    </row>
    <row r="1806" spans="2:3" x14ac:dyDescent="0.3">
      <c r="B1806" s="32"/>
      <c r="C1806" s="13" t="str">
        <f t="shared" si="28"/>
        <v/>
      </c>
    </row>
    <row r="1807" spans="2:3" x14ac:dyDescent="0.3">
      <c r="B1807" s="32"/>
      <c r="C1807" s="13" t="str">
        <f t="shared" si="28"/>
        <v/>
      </c>
    </row>
    <row r="1808" spans="2:3" x14ac:dyDescent="0.3">
      <c r="B1808" s="32"/>
      <c r="C1808" s="13" t="str">
        <f t="shared" si="28"/>
        <v/>
      </c>
    </row>
    <row r="1809" spans="2:3" x14ac:dyDescent="0.3">
      <c r="B1809" s="32"/>
      <c r="C1809" s="13" t="str">
        <f t="shared" si="28"/>
        <v/>
      </c>
    </row>
    <row r="1810" spans="2:3" x14ac:dyDescent="0.3">
      <c r="B1810" s="32"/>
      <c r="C1810" s="13" t="str">
        <f t="shared" si="28"/>
        <v/>
      </c>
    </row>
    <row r="1811" spans="2:3" x14ac:dyDescent="0.3">
      <c r="B1811" s="32"/>
      <c r="C1811" s="13" t="str">
        <f t="shared" si="28"/>
        <v/>
      </c>
    </row>
    <row r="1812" spans="2:3" x14ac:dyDescent="0.3">
      <c r="B1812" s="32"/>
      <c r="C1812" s="13" t="str">
        <f t="shared" si="28"/>
        <v/>
      </c>
    </row>
    <row r="1813" spans="2:3" x14ac:dyDescent="0.3">
      <c r="B1813" s="32"/>
      <c r="C1813" s="13" t="str">
        <f t="shared" si="28"/>
        <v/>
      </c>
    </row>
    <row r="1814" spans="2:3" x14ac:dyDescent="0.3">
      <c r="B1814" s="32"/>
      <c r="C1814" s="13" t="str">
        <f t="shared" si="28"/>
        <v/>
      </c>
    </row>
    <row r="1815" spans="2:3" x14ac:dyDescent="0.3">
      <c r="B1815" s="32"/>
      <c r="C1815" s="13" t="str">
        <f t="shared" si="28"/>
        <v/>
      </c>
    </row>
    <row r="1816" spans="2:3" x14ac:dyDescent="0.3">
      <c r="B1816" s="32"/>
      <c r="C1816" s="13" t="str">
        <f t="shared" si="28"/>
        <v/>
      </c>
    </row>
    <row r="1817" spans="2:3" x14ac:dyDescent="0.3">
      <c r="B1817" s="32"/>
      <c r="C1817" s="13" t="str">
        <f t="shared" si="28"/>
        <v/>
      </c>
    </row>
    <row r="1818" spans="2:3" x14ac:dyDescent="0.3">
      <c r="B1818" s="32"/>
      <c r="C1818" s="13" t="str">
        <f t="shared" si="28"/>
        <v/>
      </c>
    </row>
    <row r="1819" spans="2:3" x14ac:dyDescent="0.3">
      <c r="B1819" s="32"/>
      <c r="C1819" s="13" t="str">
        <f t="shared" si="28"/>
        <v/>
      </c>
    </row>
    <row r="1820" spans="2:3" x14ac:dyDescent="0.3">
      <c r="B1820" s="32"/>
      <c r="C1820" s="13" t="str">
        <f t="shared" si="28"/>
        <v/>
      </c>
    </row>
    <row r="1821" spans="2:3" x14ac:dyDescent="0.3">
      <c r="B1821" s="32"/>
      <c r="C1821" s="13" t="str">
        <f t="shared" si="28"/>
        <v/>
      </c>
    </row>
    <row r="1822" spans="2:3" x14ac:dyDescent="0.3">
      <c r="B1822" s="32"/>
      <c r="C1822" s="13" t="str">
        <f t="shared" si="28"/>
        <v/>
      </c>
    </row>
    <row r="1823" spans="2:3" x14ac:dyDescent="0.3">
      <c r="B1823" s="32"/>
      <c r="C1823" s="13" t="str">
        <f t="shared" si="28"/>
        <v/>
      </c>
    </row>
    <row r="1824" spans="2:3" x14ac:dyDescent="0.3">
      <c r="B1824" s="32"/>
      <c r="C1824" s="13" t="str">
        <f t="shared" si="28"/>
        <v/>
      </c>
    </row>
    <row r="1825" spans="2:3" x14ac:dyDescent="0.3">
      <c r="B1825" s="32"/>
      <c r="C1825" s="13" t="str">
        <f t="shared" si="28"/>
        <v/>
      </c>
    </row>
    <row r="1826" spans="2:3" x14ac:dyDescent="0.3">
      <c r="B1826" s="32"/>
      <c r="C1826" s="13" t="str">
        <f t="shared" si="28"/>
        <v/>
      </c>
    </row>
    <row r="1827" spans="2:3" x14ac:dyDescent="0.3">
      <c r="B1827" s="32"/>
      <c r="C1827" s="13" t="str">
        <f t="shared" si="28"/>
        <v/>
      </c>
    </row>
    <row r="1828" spans="2:3" x14ac:dyDescent="0.3">
      <c r="B1828" s="32"/>
      <c r="C1828" s="13" t="str">
        <f t="shared" si="28"/>
        <v/>
      </c>
    </row>
    <row r="1829" spans="2:3" x14ac:dyDescent="0.3">
      <c r="B1829" s="32"/>
      <c r="C1829" s="13" t="str">
        <f t="shared" si="28"/>
        <v/>
      </c>
    </row>
    <row r="1830" spans="2:3" x14ac:dyDescent="0.3">
      <c r="B1830" s="32"/>
      <c r="C1830" s="13" t="str">
        <f t="shared" si="28"/>
        <v/>
      </c>
    </row>
    <row r="1831" spans="2:3" x14ac:dyDescent="0.3">
      <c r="B1831" s="32"/>
      <c r="C1831" s="13" t="str">
        <f t="shared" si="28"/>
        <v/>
      </c>
    </row>
    <row r="1832" spans="2:3" x14ac:dyDescent="0.3">
      <c r="B1832" s="32"/>
      <c r="C1832" s="13" t="str">
        <f t="shared" si="28"/>
        <v/>
      </c>
    </row>
    <row r="1833" spans="2:3" x14ac:dyDescent="0.3">
      <c r="B1833" s="32"/>
      <c r="C1833" s="13" t="str">
        <f t="shared" si="28"/>
        <v/>
      </c>
    </row>
    <row r="1834" spans="2:3" x14ac:dyDescent="0.3">
      <c r="B1834" s="32"/>
      <c r="C1834" s="13" t="str">
        <f t="shared" si="28"/>
        <v/>
      </c>
    </row>
    <row r="1835" spans="2:3" x14ac:dyDescent="0.3">
      <c r="B1835" s="32"/>
      <c r="C1835" s="13" t="str">
        <f t="shared" si="28"/>
        <v/>
      </c>
    </row>
    <row r="1836" spans="2:3" x14ac:dyDescent="0.3">
      <c r="B1836" s="32"/>
      <c r="C1836" s="13" t="str">
        <f t="shared" si="28"/>
        <v/>
      </c>
    </row>
    <row r="1837" spans="2:3" x14ac:dyDescent="0.3">
      <c r="B1837" s="32"/>
      <c r="C1837" s="13" t="str">
        <f t="shared" si="28"/>
        <v/>
      </c>
    </row>
    <row r="1838" spans="2:3" x14ac:dyDescent="0.3">
      <c r="B1838" s="32"/>
      <c r="C1838" s="13" t="str">
        <f t="shared" si="28"/>
        <v/>
      </c>
    </row>
    <row r="1839" spans="2:3" x14ac:dyDescent="0.3">
      <c r="B1839" s="32"/>
      <c r="C1839" s="13" t="str">
        <f t="shared" si="28"/>
        <v/>
      </c>
    </row>
    <row r="1840" spans="2:3" x14ac:dyDescent="0.3">
      <c r="B1840" s="32"/>
      <c r="C1840" s="13" t="str">
        <f t="shared" si="28"/>
        <v/>
      </c>
    </row>
    <row r="1841" spans="2:3" x14ac:dyDescent="0.3">
      <c r="B1841" s="32"/>
      <c r="C1841" s="13" t="str">
        <f t="shared" si="28"/>
        <v/>
      </c>
    </row>
    <row r="1842" spans="2:3" x14ac:dyDescent="0.3">
      <c r="B1842" s="32"/>
      <c r="C1842" s="13" t="str">
        <f t="shared" si="28"/>
        <v/>
      </c>
    </row>
    <row r="1843" spans="2:3" x14ac:dyDescent="0.3">
      <c r="B1843" s="32"/>
      <c r="C1843" s="13" t="str">
        <f t="shared" si="28"/>
        <v/>
      </c>
    </row>
    <row r="1844" spans="2:3" x14ac:dyDescent="0.3">
      <c r="B1844" s="32"/>
      <c r="C1844" s="13" t="str">
        <f t="shared" si="28"/>
        <v/>
      </c>
    </row>
    <row r="1845" spans="2:3" x14ac:dyDescent="0.3">
      <c r="B1845" s="32"/>
      <c r="C1845" s="13" t="str">
        <f t="shared" si="28"/>
        <v/>
      </c>
    </row>
    <row r="1846" spans="2:3" x14ac:dyDescent="0.3">
      <c r="B1846" s="32"/>
      <c r="C1846" s="13" t="str">
        <f t="shared" si="28"/>
        <v/>
      </c>
    </row>
    <row r="1847" spans="2:3" x14ac:dyDescent="0.3">
      <c r="B1847" s="32"/>
      <c r="C1847" s="13" t="str">
        <f t="shared" si="28"/>
        <v/>
      </c>
    </row>
    <row r="1848" spans="2:3" x14ac:dyDescent="0.3">
      <c r="B1848" s="32"/>
      <c r="C1848" s="13" t="str">
        <f t="shared" si="28"/>
        <v/>
      </c>
    </row>
    <row r="1849" spans="2:3" x14ac:dyDescent="0.3">
      <c r="B1849" s="32"/>
      <c r="C1849" s="13" t="str">
        <f t="shared" si="28"/>
        <v/>
      </c>
    </row>
    <row r="1850" spans="2:3" x14ac:dyDescent="0.3">
      <c r="B1850" s="32"/>
      <c r="C1850" s="13" t="str">
        <f t="shared" si="28"/>
        <v/>
      </c>
    </row>
    <row r="1851" spans="2:3" x14ac:dyDescent="0.3">
      <c r="B1851" s="32"/>
      <c r="C1851" s="13" t="str">
        <f t="shared" si="28"/>
        <v/>
      </c>
    </row>
    <row r="1852" spans="2:3" x14ac:dyDescent="0.3">
      <c r="B1852" s="32"/>
      <c r="C1852" s="13" t="str">
        <f t="shared" si="28"/>
        <v/>
      </c>
    </row>
    <row r="1853" spans="2:3" x14ac:dyDescent="0.3">
      <c r="B1853" s="32"/>
      <c r="C1853" s="13" t="str">
        <f t="shared" si="28"/>
        <v/>
      </c>
    </row>
    <row r="1854" spans="2:3" x14ac:dyDescent="0.3">
      <c r="B1854" s="32"/>
      <c r="C1854" s="13" t="str">
        <f t="shared" si="28"/>
        <v/>
      </c>
    </row>
    <row r="1855" spans="2:3" x14ac:dyDescent="0.3">
      <c r="B1855" s="32"/>
      <c r="C1855" s="13" t="str">
        <f t="shared" si="28"/>
        <v/>
      </c>
    </row>
    <row r="1856" spans="2:3" x14ac:dyDescent="0.3">
      <c r="B1856" s="32"/>
      <c r="C1856" s="13" t="str">
        <f t="shared" si="28"/>
        <v/>
      </c>
    </row>
    <row r="1857" spans="2:3" x14ac:dyDescent="0.3">
      <c r="B1857" s="32"/>
      <c r="C1857" s="13" t="str">
        <f t="shared" si="28"/>
        <v/>
      </c>
    </row>
    <row r="1858" spans="2:3" x14ac:dyDescent="0.3">
      <c r="B1858" s="32"/>
      <c r="C1858" s="13" t="str">
        <f t="shared" si="28"/>
        <v/>
      </c>
    </row>
    <row r="1859" spans="2:3" x14ac:dyDescent="0.3">
      <c r="B1859" s="32"/>
      <c r="C1859" s="13" t="str">
        <f t="shared" si="28"/>
        <v/>
      </c>
    </row>
    <row r="1860" spans="2:3" x14ac:dyDescent="0.3">
      <c r="B1860" s="32"/>
      <c r="C1860" s="13" t="str">
        <f t="shared" si="28"/>
        <v/>
      </c>
    </row>
    <row r="1861" spans="2:3" x14ac:dyDescent="0.3">
      <c r="B1861" s="32"/>
      <c r="C1861" s="13" t="str">
        <f t="shared" ref="C1861:C1924" si="29">IF(B1861="","",IF(ISNUMBER(B1861),TEXT(B1861,"0"),SUBSTITUTE(SUBSTITUTE(TRIM(B1861),"-","")," ","")))</f>
        <v/>
      </c>
    </row>
    <row r="1862" spans="2:3" x14ac:dyDescent="0.3">
      <c r="B1862" s="32"/>
      <c r="C1862" s="13" t="str">
        <f t="shared" si="29"/>
        <v/>
      </c>
    </row>
    <row r="1863" spans="2:3" x14ac:dyDescent="0.3">
      <c r="B1863" s="32"/>
      <c r="C1863" s="13" t="str">
        <f t="shared" si="29"/>
        <v/>
      </c>
    </row>
    <row r="1864" spans="2:3" x14ac:dyDescent="0.3">
      <c r="B1864" s="32"/>
      <c r="C1864" s="13" t="str">
        <f t="shared" si="29"/>
        <v/>
      </c>
    </row>
    <row r="1865" spans="2:3" x14ac:dyDescent="0.3">
      <c r="B1865" s="32"/>
      <c r="C1865" s="13" t="str">
        <f t="shared" si="29"/>
        <v/>
      </c>
    </row>
    <row r="1866" spans="2:3" x14ac:dyDescent="0.3">
      <c r="B1866" s="32"/>
      <c r="C1866" s="13" t="str">
        <f t="shared" si="29"/>
        <v/>
      </c>
    </row>
    <row r="1867" spans="2:3" x14ac:dyDescent="0.3">
      <c r="B1867" s="32"/>
      <c r="C1867" s="13" t="str">
        <f t="shared" si="29"/>
        <v/>
      </c>
    </row>
    <row r="1868" spans="2:3" x14ac:dyDescent="0.3">
      <c r="B1868" s="32"/>
      <c r="C1868" s="13" t="str">
        <f t="shared" si="29"/>
        <v/>
      </c>
    </row>
    <row r="1869" spans="2:3" x14ac:dyDescent="0.3">
      <c r="B1869" s="32"/>
      <c r="C1869" s="13" t="str">
        <f t="shared" si="29"/>
        <v/>
      </c>
    </row>
    <row r="1870" spans="2:3" x14ac:dyDescent="0.3">
      <c r="B1870" s="32"/>
      <c r="C1870" s="13" t="str">
        <f t="shared" si="29"/>
        <v/>
      </c>
    </row>
    <row r="1871" spans="2:3" x14ac:dyDescent="0.3">
      <c r="B1871" s="32"/>
      <c r="C1871" s="13" t="str">
        <f t="shared" si="29"/>
        <v/>
      </c>
    </row>
    <row r="1872" spans="2:3" x14ac:dyDescent="0.3">
      <c r="B1872" s="32"/>
      <c r="C1872" s="13" t="str">
        <f t="shared" si="29"/>
        <v/>
      </c>
    </row>
    <row r="1873" spans="2:3" x14ac:dyDescent="0.3">
      <c r="B1873" s="32"/>
      <c r="C1873" s="13" t="str">
        <f t="shared" si="29"/>
        <v/>
      </c>
    </row>
    <row r="1874" spans="2:3" x14ac:dyDescent="0.3">
      <c r="B1874" s="32"/>
      <c r="C1874" s="13" t="str">
        <f t="shared" si="29"/>
        <v/>
      </c>
    </row>
    <row r="1875" spans="2:3" x14ac:dyDescent="0.3">
      <c r="B1875" s="32"/>
      <c r="C1875" s="13" t="str">
        <f t="shared" si="29"/>
        <v/>
      </c>
    </row>
    <row r="1876" spans="2:3" x14ac:dyDescent="0.3">
      <c r="B1876" s="32"/>
      <c r="C1876" s="13" t="str">
        <f t="shared" si="29"/>
        <v/>
      </c>
    </row>
    <row r="1877" spans="2:3" x14ac:dyDescent="0.3">
      <c r="B1877" s="32"/>
      <c r="C1877" s="13" t="str">
        <f t="shared" si="29"/>
        <v/>
      </c>
    </row>
    <row r="1878" spans="2:3" x14ac:dyDescent="0.3">
      <c r="B1878" s="32"/>
      <c r="C1878" s="13" t="str">
        <f t="shared" si="29"/>
        <v/>
      </c>
    </row>
    <row r="1879" spans="2:3" x14ac:dyDescent="0.3">
      <c r="B1879" s="32"/>
      <c r="C1879" s="13" t="str">
        <f t="shared" si="29"/>
        <v/>
      </c>
    </row>
    <row r="1880" spans="2:3" x14ac:dyDescent="0.3">
      <c r="B1880" s="32"/>
      <c r="C1880" s="13" t="str">
        <f t="shared" si="29"/>
        <v/>
      </c>
    </row>
    <row r="1881" spans="2:3" x14ac:dyDescent="0.3">
      <c r="B1881" s="32"/>
      <c r="C1881" s="13" t="str">
        <f t="shared" si="29"/>
        <v/>
      </c>
    </row>
    <row r="1882" spans="2:3" x14ac:dyDescent="0.3">
      <c r="B1882" s="32"/>
      <c r="C1882" s="13" t="str">
        <f t="shared" si="29"/>
        <v/>
      </c>
    </row>
    <row r="1883" spans="2:3" x14ac:dyDescent="0.3">
      <c r="B1883" s="32"/>
      <c r="C1883" s="13" t="str">
        <f t="shared" si="29"/>
        <v/>
      </c>
    </row>
    <row r="1884" spans="2:3" x14ac:dyDescent="0.3">
      <c r="B1884" s="32"/>
      <c r="C1884" s="13" t="str">
        <f t="shared" si="29"/>
        <v/>
      </c>
    </row>
    <row r="1885" spans="2:3" x14ac:dyDescent="0.3">
      <c r="B1885" s="32"/>
      <c r="C1885" s="13" t="str">
        <f t="shared" si="29"/>
        <v/>
      </c>
    </row>
    <row r="1886" spans="2:3" x14ac:dyDescent="0.3">
      <c r="B1886" s="32"/>
      <c r="C1886" s="13" t="str">
        <f t="shared" si="29"/>
        <v/>
      </c>
    </row>
    <row r="1887" spans="2:3" x14ac:dyDescent="0.3">
      <c r="B1887" s="32"/>
      <c r="C1887" s="13" t="str">
        <f t="shared" si="29"/>
        <v/>
      </c>
    </row>
    <row r="1888" spans="2:3" x14ac:dyDescent="0.3">
      <c r="B1888" s="32"/>
      <c r="C1888" s="13" t="str">
        <f t="shared" si="29"/>
        <v/>
      </c>
    </row>
    <row r="1889" spans="2:3" x14ac:dyDescent="0.3">
      <c r="B1889" s="32"/>
      <c r="C1889" s="13" t="str">
        <f t="shared" si="29"/>
        <v/>
      </c>
    </row>
    <row r="1890" spans="2:3" x14ac:dyDescent="0.3">
      <c r="B1890" s="32"/>
      <c r="C1890" s="13" t="str">
        <f t="shared" si="29"/>
        <v/>
      </c>
    </row>
    <row r="1891" spans="2:3" x14ac:dyDescent="0.3">
      <c r="B1891" s="32"/>
      <c r="C1891" s="13" t="str">
        <f t="shared" si="29"/>
        <v/>
      </c>
    </row>
    <row r="1892" spans="2:3" x14ac:dyDescent="0.3">
      <c r="B1892" s="32"/>
      <c r="C1892" s="13" t="str">
        <f t="shared" si="29"/>
        <v/>
      </c>
    </row>
    <row r="1893" spans="2:3" x14ac:dyDescent="0.3">
      <c r="B1893" s="32"/>
      <c r="C1893" s="13" t="str">
        <f t="shared" si="29"/>
        <v/>
      </c>
    </row>
    <row r="1894" spans="2:3" x14ac:dyDescent="0.3">
      <c r="B1894" s="32"/>
      <c r="C1894" s="13" t="str">
        <f t="shared" si="29"/>
        <v/>
      </c>
    </row>
    <row r="1895" spans="2:3" x14ac:dyDescent="0.3">
      <c r="B1895" s="32"/>
      <c r="C1895" s="13" t="str">
        <f t="shared" si="29"/>
        <v/>
      </c>
    </row>
    <row r="1896" spans="2:3" x14ac:dyDescent="0.3">
      <c r="B1896" s="32"/>
      <c r="C1896" s="13" t="str">
        <f t="shared" si="29"/>
        <v/>
      </c>
    </row>
    <row r="1897" spans="2:3" x14ac:dyDescent="0.3">
      <c r="B1897" s="32"/>
      <c r="C1897" s="13" t="str">
        <f t="shared" si="29"/>
        <v/>
      </c>
    </row>
    <row r="1898" spans="2:3" x14ac:dyDescent="0.3">
      <c r="B1898" s="32"/>
      <c r="C1898" s="13" t="str">
        <f t="shared" si="29"/>
        <v/>
      </c>
    </row>
    <row r="1899" spans="2:3" x14ac:dyDescent="0.3">
      <c r="B1899" s="32"/>
      <c r="C1899" s="13" t="str">
        <f t="shared" si="29"/>
        <v/>
      </c>
    </row>
    <row r="1900" spans="2:3" x14ac:dyDescent="0.3">
      <c r="B1900" s="32"/>
      <c r="C1900" s="13" t="str">
        <f t="shared" si="29"/>
        <v/>
      </c>
    </row>
    <row r="1901" spans="2:3" x14ac:dyDescent="0.3">
      <c r="B1901" s="32"/>
      <c r="C1901" s="13" t="str">
        <f t="shared" si="29"/>
        <v/>
      </c>
    </row>
    <row r="1902" spans="2:3" x14ac:dyDescent="0.3">
      <c r="B1902" s="32"/>
      <c r="C1902" s="13" t="str">
        <f t="shared" si="29"/>
        <v/>
      </c>
    </row>
    <row r="1903" spans="2:3" x14ac:dyDescent="0.3">
      <c r="B1903" s="32"/>
      <c r="C1903" s="13" t="str">
        <f t="shared" si="29"/>
        <v/>
      </c>
    </row>
    <row r="1904" spans="2:3" x14ac:dyDescent="0.3">
      <c r="B1904" s="32"/>
      <c r="C1904" s="13" t="str">
        <f t="shared" si="29"/>
        <v/>
      </c>
    </row>
    <row r="1905" spans="2:3" x14ac:dyDescent="0.3">
      <c r="B1905" s="32"/>
      <c r="C1905" s="13" t="str">
        <f t="shared" si="29"/>
        <v/>
      </c>
    </row>
    <row r="1906" spans="2:3" x14ac:dyDescent="0.3">
      <c r="B1906" s="32"/>
      <c r="C1906" s="13" t="str">
        <f t="shared" si="29"/>
        <v/>
      </c>
    </row>
    <row r="1907" spans="2:3" x14ac:dyDescent="0.3">
      <c r="B1907" s="32"/>
      <c r="C1907" s="13" t="str">
        <f t="shared" si="29"/>
        <v/>
      </c>
    </row>
    <row r="1908" spans="2:3" x14ac:dyDescent="0.3">
      <c r="B1908" s="32"/>
      <c r="C1908" s="13" t="str">
        <f t="shared" si="29"/>
        <v/>
      </c>
    </row>
    <row r="1909" spans="2:3" x14ac:dyDescent="0.3">
      <c r="B1909" s="32"/>
      <c r="C1909" s="13" t="str">
        <f t="shared" si="29"/>
        <v/>
      </c>
    </row>
    <row r="1910" spans="2:3" x14ac:dyDescent="0.3">
      <c r="B1910" s="32"/>
      <c r="C1910" s="13" t="str">
        <f t="shared" si="29"/>
        <v/>
      </c>
    </row>
    <row r="1911" spans="2:3" x14ac:dyDescent="0.3">
      <c r="B1911" s="32"/>
      <c r="C1911" s="13" t="str">
        <f t="shared" si="29"/>
        <v/>
      </c>
    </row>
    <row r="1912" spans="2:3" x14ac:dyDescent="0.3">
      <c r="B1912" s="32"/>
      <c r="C1912" s="13" t="str">
        <f t="shared" si="29"/>
        <v/>
      </c>
    </row>
    <row r="1913" spans="2:3" x14ac:dyDescent="0.3">
      <c r="B1913" s="32"/>
      <c r="C1913" s="13" t="str">
        <f t="shared" si="29"/>
        <v/>
      </c>
    </row>
    <row r="1914" spans="2:3" x14ac:dyDescent="0.3">
      <c r="B1914" s="32"/>
      <c r="C1914" s="13" t="str">
        <f t="shared" si="29"/>
        <v/>
      </c>
    </row>
    <row r="1915" spans="2:3" x14ac:dyDescent="0.3">
      <c r="B1915" s="32"/>
      <c r="C1915" s="13" t="str">
        <f t="shared" si="29"/>
        <v/>
      </c>
    </row>
    <row r="1916" spans="2:3" x14ac:dyDescent="0.3">
      <c r="B1916" s="32"/>
      <c r="C1916" s="13" t="str">
        <f t="shared" si="29"/>
        <v/>
      </c>
    </row>
    <row r="1917" spans="2:3" x14ac:dyDescent="0.3">
      <c r="B1917" s="32"/>
      <c r="C1917" s="13" t="str">
        <f t="shared" si="29"/>
        <v/>
      </c>
    </row>
    <row r="1918" spans="2:3" x14ac:dyDescent="0.3">
      <c r="B1918" s="32"/>
      <c r="C1918" s="13" t="str">
        <f t="shared" si="29"/>
        <v/>
      </c>
    </row>
    <row r="1919" spans="2:3" x14ac:dyDescent="0.3">
      <c r="B1919" s="32"/>
      <c r="C1919" s="13" t="str">
        <f t="shared" si="29"/>
        <v/>
      </c>
    </row>
    <row r="1920" spans="2:3" x14ac:dyDescent="0.3">
      <c r="B1920" s="32"/>
      <c r="C1920" s="13" t="str">
        <f t="shared" si="29"/>
        <v/>
      </c>
    </row>
    <row r="1921" spans="2:3" x14ac:dyDescent="0.3">
      <c r="B1921" s="32"/>
      <c r="C1921" s="13" t="str">
        <f t="shared" si="29"/>
        <v/>
      </c>
    </row>
    <row r="1922" spans="2:3" x14ac:dyDescent="0.3">
      <c r="B1922" s="32"/>
      <c r="C1922" s="13" t="str">
        <f t="shared" si="29"/>
        <v/>
      </c>
    </row>
    <row r="1923" spans="2:3" x14ac:dyDescent="0.3">
      <c r="B1923" s="32"/>
      <c r="C1923" s="13" t="str">
        <f t="shared" si="29"/>
        <v/>
      </c>
    </row>
    <row r="1924" spans="2:3" x14ac:dyDescent="0.3">
      <c r="B1924" s="32"/>
      <c r="C1924" s="13" t="str">
        <f t="shared" si="29"/>
        <v/>
      </c>
    </row>
    <row r="1925" spans="2:3" x14ac:dyDescent="0.3">
      <c r="B1925" s="32"/>
      <c r="C1925" s="13" t="str">
        <f t="shared" ref="C1925:C1988" si="30">IF(B1925="","",IF(ISNUMBER(B1925),TEXT(B1925,"0"),SUBSTITUTE(SUBSTITUTE(TRIM(B1925),"-","")," ","")))</f>
        <v/>
      </c>
    </row>
    <row r="1926" spans="2:3" x14ac:dyDescent="0.3">
      <c r="B1926" s="32"/>
      <c r="C1926" s="13" t="str">
        <f t="shared" si="30"/>
        <v/>
      </c>
    </row>
    <row r="1927" spans="2:3" x14ac:dyDescent="0.3">
      <c r="B1927" s="32"/>
      <c r="C1927" s="13" t="str">
        <f t="shared" si="30"/>
        <v/>
      </c>
    </row>
    <row r="1928" spans="2:3" x14ac:dyDescent="0.3">
      <c r="B1928" s="32"/>
      <c r="C1928" s="13" t="str">
        <f t="shared" si="30"/>
        <v/>
      </c>
    </row>
    <row r="1929" spans="2:3" x14ac:dyDescent="0.3">
      <c r="B1929" s="32"/>
      <c r="C1929" s="13" t="str">
        <f t="shared" si="30"/>
        <v/>
      </c>
    </row>
    <row r="1930" spans="2:3" x14ac:dyDescent="0.3">
      <c r="B1930" s="32"/>
      <c r="C1930" s="13" t="str">
        <f t="shared" si="30"/>
        <v/>
      </c>
    </row>
    <row r="1931" spans="2:3" x14ac:dyDescent="0.3">
      <c r="B1931" s="32"/>
      <c r="C1931" s="13" t="str">
        <f t="shared" si="30"/>
        <v/>
      </c>
    </row>
    <row r="1932" spans="2:3" x14ac:dyDescent="0.3">
      <c r="B1932" s="32"/>
      <c r="C1932" s="13" t="str">
        <f t="shared" si="30"/>
        <v/>
      </c>
    </row>
    <row r="1933" spans="2:3" x14ac:dyDescent="0.3">
      <c r="B1933" s="32"/>
      <c r="C1933" s="13" t="str">
        <f t="shared" si="30"/>
        <v/>
      </c>
    </row>
    <row r="1934" spans="2:3" x14ac:dyDescent="0.3">
      <c r="B1934" s="32"/>
      <c r="C1934" s="13" t="str">
        <f t="shared" si="30"/>
        <v/>
      </c>
    </row>
    <row r="1935" spans="2:3" x14ac:dyDescent="0.3">
      <c r="B1935" s="32"/>
      <c r="C1935" s="13" t="str">
        <f t="shared" si="30"/>
        <v/>
      </c>
    </row>
    <row r="1936" spans="2:3" x14ac:dyDescent="0.3">
      <c r="B1936" s="32"/>
      <c r="C1936" s="13" t="str">
        <f t="shared" si="30"/>
        <v/>
      </c>
    </row>
    <row r="1937" spans="2:3" x14ac:dyDescent="0.3">
      <c r="B1937" s="32"/>
      <c r="C1937" s="13" t="str">
        <f t="shared" si="30"/>
        <v/>
      </c>
    </row>
    <row r="1938" spans="2:3" x14ac:dyDescent="0.3">
      <c r="B1938" s="32"/>
      <c r="C1938" s="13" t="str">
        <f t="shared" si="30"/>
        <v/>
      </c>
    </row>
    <row r="1939" spans="2:3" x14ac:dyDescent="0.3">
      <c r="B1939" s="32"/>
      <c r="C1939" s="13" t="str">
        <f t="shared" si="30"/>
        <v/>
      </c>
    </row>
    <row r="1940" spans="2:3" x14ac:dyDescent="0.3">
      <c r="B1940" s="32"/>
      <c r="C1940" s="13" t="str">
        <f t="shared" si="30"/>
        <v/>
      </c>
    </row>
    <row r="1941" spans="2:3" x14ac:dyDescent="0.3">
      <c r="B1941" s="32"/>
      <c r="C1941" s="13" t="str">
        <f t="shared" si="30"/>
        <v/>
      </c>
    </row>
    <row r="1942" spans="2:3" x14ac:dyDescent="0.3">
      <c r="B1942" s="32"/>
      <c r="C1942" s="13" t="str">
        <f t="shared" si="30"/>
        <v/>
      </c>
    </row>
    <row r="1943" spans="2:3" x14ac:dyDescent="0.3">
      <c r="B1943" s="32"/>
      <c r="C1943" s="13" t="str">
        <f t="shared" si="30"/>
        <v/>
      </c>
    </row>
    <row r="1944" spans="2:3" x14ac:dyDescent="0.3">
      <c r="B1944" s="32"/>
      <c r="C1944" s="13" t="str">
        <f t="shared" si="30"/>
        <v/>
      </c>
    </row>
    <row r="1945" spans="2:3" x14ac:dyDescent="0.3">
      <c r="B1945" s="32"/>
      <c r="C1945" s="13" t="str">
        <f t="shared" si="30"/>
        <v/>
      </c>
    </row>
    <row r="1946" spans="2:3" x14ac:dyDescent="0.3">
      <c r="B1946" s="32"/>
      <c r="C1946" s="13" t="str">
        <f t="shared" si="30"/>
        <v/>
      </c>
    </row>
    <row r="1947" spans="2:3" x14ac:dyDescent="0.3">
      <c r="B1947" s="32"/>
      <c r="C1947" s="13" t="str">
        <f t="shared" si="30"/>
        <v/>
      </c>
    </row>
    <row r="1948" spans="2:3" x14ac:dyDescent="0.3">
      <c r="B1948" s="32"/>
      <c r="C1948" s="13" t="str">
        <f t="shared" si="30"/>
        <v/>
      </c>
    </row>
    <row r="1949" spans="2:3" x14ac:dyDescent="0.3">
      <c r="B1949" s="32"/>
      <c r="C1949" s="13" t="str">
        <f t="shared" si="30"/>
        <v/>
      </c>
    </row>
    <row r="1950" spans="2:3" x14ac:dyDescent="0.3">
      <c r="B1950" s="32"/>
      <c r="C1950" s="13" t="str">
        <f t="shared" si="30"/>
        <v/>
      </c>
    </row>
    <row r="1951" spans="2:3" x14ac:dyDescent="0.3">
      <c r="B1951" s="32"/>
      <c r="C1951" s="13" t="str">
        <f t="shared" si="30"/>
        <v/>
      </c>
    </row>
    <row r="1952" spans="2:3" x14ac:dyDescent="0.3">
      <c r="B1952" s="32"/>
      <c r="C1952" s="13" t="str">
        <f t="shared" si="30"/>
        <v/>
      </c>
    </row>
    <row r="1953" spans="2:3" x14ac:dyDescent="0.3">
      <c r="B1953" s="32"/>
      <c r="C1953" s="13" t="str">
        <f t="shared" si="30"/>
        <v/>
      </c>
    </row>
    <row r="1954" spans="2:3" x14ac:dyDescent="0.3">
      <c r="B1954" s="32"/>
      <c r="C1954" s="13" t="str">
        <f t="shared" si="30"/>
        <v/>
      </c>
    </row>
    <row r="1955" spans="2:3" x14ac:dyDescent="0.3">
      <c r="B1955" s="32"/>
      <c r="C1955" s="13" t="str">
        <f t="shared" si="30"/>
        <v/>
      </c>
    </row>
    <row r="1956" spans="2:3" x14ac:dyDescent="0.3">
      <c r="B1956" s="32"/>
      <c r="C1956" s="13" t="str">
        <f t="shared" si="30"/>
        <v/>
      </c>
    </row>
    <row r="1957" spans="2:3" x14ac:dyDescent="0.3">
      <c r="B1957" s="32"/>
      <c r="C1957" s="13" t="str">
        <f t="shared" si="30"/>
        <v/>
      </c>
    </row>
    <row r="1958" spans="2:3" x14ac:dyDescent="0.3">
      <c r="B1958" s="32"/>
      <c r="C1958" s="13" t="str">
        <f t="shared" si="30"/>
        <v/>
      </c>
    </row>
    <row r="1959" spans="2:3" x14ac:dyDescent="0.3">
      <c r="B1959" s="32"/>
      <c r="C1959" s="13" t="str">
        <f t="shared" si="30"/>
        <v/>
      </c>
    </row>
    <row r="1960" spans="2:3" x14ac:dyDescent="0.3">
      <c r="B1960" s="32"/>
      <c r="C1960" s="13" t="str">
        <f t="shared" si="30"/>
        <v/>
      </c>
    </row>
    <row r="1961" spans="2:3" x14ac:dyDescent="0.3">
      <c r="B1961" s="32"/>
      <c r="C1961" s="13" t="str">
        <f t="shared" si="30"/>
        <v/>
      </c>
    </row>
    <row r="1962" spans="2:3" x14ac:dyDescent="0.3">
      <c r="B1962" s="32"/>
      <c r="C1962" s="13" t="str">
        <f t="shared" si="30"/>
        <v/>
      </c>
    </row>
    <row r="1963" spans="2:3" x14ac:dyDescent="0.3">
      <c r="B1963" s="32"/>
      <c r="C1963" s="13" t="str">
        <f t="shared" si="30"/>
        <v/>
      </c>
    </row>
    <row r="1964" spans="2:3" x14ac:dyDescent="0.3">
      <c r="B1964" s="32"/>
      <c r="C1964" s="13" t="str">
        <f t="shared" si="30"/>
        <v/>
      </c>
    </row>
    <row r="1965" spans="2:3" x14ac:dyDescent="0.3">
      <c r="B1965" s="32"/>
      <c r="C1965" s="13" t="str">
        <f t="shared" si="30"/>
        <v/>
      </c>
    </row>
    <row r="1966" spans="2:3" x14ac:dyDescent="0.3">
      <c r="B1966" s="32"/>
      <c r="C1966" s="13" t="str">
        <f t="shared" si="30"/>
        <v/>
      </c>
    </row>
    <row r="1967" spans="2:3" x14ac:dyDescent="0.3">
      <c r="B1967" s="32"/>
      <c r="C1967" s="13" t="str">
        <f t="shared" si="30"/>
        <v/>
      </c>
    </row>
    <row r="1968" spans="2:3" x14ac:dyDescent="0.3">
      <c r="B1968" s="32"/>
      <c r="C1968" s="13" t="str">
        <f t="shared" si="30"/>
        <v/>
      </c>
    </row>
    <row r="1969" spans="2:3" x14ac:dyDescent="0.3">
      <c r="B1969" s="32"/>
      <c r="C1969" s="13" t="str">
        <f t="shared" si="30"/>
        <v/>
      </c>
    </row>
    <row r="1970" spans="2:3" x14ac:dyDescent="0.3">
      <c r="B1970" s="32"/>
      <c r="C1970" s="13" t="str">
        <f t="shared" si="30"/>
        <v/>
      </c>
    </row>
    <row r="1971" spans="2:3" x14ac:dyDescent="0.3">
      <c r="B1971" s="32"/>
      <c r="C1971" s="13" t="str">
        <f t="shared" si="30"/>
        <v/>
      </c>
    </row>
    <row r="1972" spans="2:3" x14ac:dyDescent="0.3">
      <c r="B1972" s="32"/>
      <c r="C1972" s="13" t="str">
        <f t="shared" si="30"/>
        <v/>
      </c>
    </row>
    <row r="1973" spans="2:3" x14ac:dyDescent="0.3">
      <c r="B1973" s="32"/>
      <c r="C1973" s="13" t="str">
        <f t="shared" si="30"/>
        <v/>
      </c>
    </row>
    <row r="1974" spans="2:3" x14ac:dyDescent="0.3">
      <c r="B1974" s="32"/>
      <c r="C1974" s="13" t="str">
        <f t="shared" si="30"/>
        <v/>
      </c>
    </row>
    <row r="1975" spans="2:3" x14ac:dyDescent="0.3">
      <c r="B1975" s="32"/>
      <c r="C1975" s="13" t="str">
        <f t="shared" si="30"/>
        <v/>
      </c>
    </row>
    <row r="1976" spans="2:3" x14ac:dyDescent="0.3">
      <c r="B1976" s="32"/>
      <c r="C1976" s="13" t="str">
        <f t="shared" si="30"/>
        <v/>
      </c>
    </row>
    <row r="1977" spans="2:3" x14ac:dyDescent="0.3">
      <c r="B1977" s="32"/>
      <c r="C1977" s="13" t="str">
        <f t="shared" si="30"/>
        <v/>
      </c>
    </row>
    <row r="1978" spans="2:3" x14ac:dyDescent="0.3">
      <c r="B1978" s="32"/>
      <c r="C1978" s="13" t="str">
        <f t="shared" si="30"/>
        <v/>
      </c>
    </row>
    <row r="1979" spans="2:3" x14ac:dyDescent="0.3">
      <c r="B1979" s="32"/>
      <c r="C1979" s="13" t="str">
        <f t="shared" si="30"/>
        <v/>
      </c>
    </row>
    <row r="1980" spans="2:3" x14ac:dyDescent="0.3">
      <c r="B1980" s="32"/>
      <c r="C1980" s="13" t="str">
        <f t="shared" si="30"/>
        <v/>
      </c>
    </row>
    <row r="1981" spans="2:3" x14ac:dyDescent="0.3">
      <c r="B1981" s="32"/>
      <c r="C1981" s="13" t="str">
        <f t="shared" si="30"/>
        <v/>
      </c>
    </row>
    <row r="1982" spans="2:3" x14ac:dyDescent="0.3">
      <c r="B1982" s="32"/>
      <c r="C1982" s="13" t="str">
        <f t="shared" si="30"/>
        <v/>
      </c>
    </row>
    <row r="1983" spans="2:3" x14ac:dyDescent="0.3">
      <c r="B1983" s="32"/>
      <c r="C1983" s="13" t="str">
        <f t="shared" si="30"/>
        <v/>
      </c>
    </row>
    <row r="1984" spans="2:3" x14ac:dyDescent="0.3">
      <c r="B1984" s="32"/>
      <c r="C1984" s="13" t="str">
        <f t="shared" si="30"/>
        <v/>
      </c>
    </row>
    <row r="1985" spans="2:3" x14ac:dyDescent="0.3">
      <c r="B1985" s="32"/>
      <c r="C1985" s="13" t="str">
        <f t="shared" si="30"/>
        <v/>
      </c>
    </row>
    <row r="1986" spans="2:3" x14ac:dyDescent="0.3">
      <c r="B1986" s="32"/>
      <c r="C1986" s="13" t="str">
        <f t="shared" si="30"/>
        <v/>
      </c>
    </row>
    <row r="1987" spans="2:3" x14ac:dyDescent="0.3">
      <c r="B1987" s="32"/>
      <c r="C1987" s="13" t="str">
        <f t="shared" si="30"/>
        <v/>
      </c>
    </row>
    <row r="1988" spans="2:3" x14ac:dyDescent="0.3">
      <c r="B1988" s="32"/>
      <c r="C1988" s="13" t="str">
        <f t="shared" si="30"/>
        <v/>
      </c>
    </row>
    <row r="1989" spans="2:3" x14ac:dyDescent="0.3">
      <c r="B1989" s="32"/>
      <c r="C1989" s="13" t="str">
        <f t="shared" ref="C1989:C2052" si="31">IF(B1989="","",IF(ISNUMBER(B1989),TEXT(B1989,"0"),SUBSTITUTE(SUBSTITUTE(TRIM(B1989),"-","")," ","")))</f>
        <v/>
      </c>
    </row>
    <row r="1990" spans="2:3" x14ac:dyDescent="0.3">
      <c r="B1990" s="32"/>
      <c r="C1990" s="13" t="str">
        <f t="shared" si="31"/>
        <v/>
      </c>
    </row>
    <row r="1991" spans="2:3" x14ac:dyDescent="0.3">
      <c r="B1991" s="32"/>
      <c r="C1991" s="13" t="str">
        <f t="shared" si="31"/>
        <v/>
      </c>
    </row>
    <row r="1992" spans="2:3" x14ac:dyDescent="0.3">
      <c r="B1992" s="32"/>
      <c r="C1992" s="13" t="str">
        <f t="shared" si="31"/>
        <v/>
      </c>
    </row>
    <row r="1993" spans="2:3" x14ac:dyDescent="0.3">
      <c r="B1993" s="32"/>
      <c r="C1993" s="13" t="str">
        <f t="shared" si="31"/>
        <v/>
      </c>
    </row>
    <row r="1994" spans="2:3" x14ac:dyDescent="0.3">
      <c r="B1994" s="32"/>
      <c r="C1994" s="13" t="str">
        <f t="shared" si="31"/>
        <v/>
      </c>
    </row>
    <row r="1995" spans="2:3" x14ac:dyDescent="0.3">
      <c r="B1995" s="32"/>
      <c r="C1995" s="13" t="str">
        <f t="shared" si="31"/>
        <v/>
      </c>
    </row>
    <row r="1996" spans="2:3" x14ac:dyDescent="0.3">
      <c r="B1996" s="32"/>
      <c r="C1996" s="13" t="str">
        <f t="shared" si="31"/>
        <v/>
      </c>
    </row>
    <row r="1997" spans="2:3" x14ac:dyDescent="0.3">
      <c r="B1997" s="32"/>
      <c r="C1997" s="13" t="str">
        <f t="shared" si="31"/>
        <v/>
      </c>
    </row>
    <row r="1998" spans="2:3" x14ac:dyDescent="0.3">
      <c r="B1998" s="32"/>
      <c r="C1998" s="13" t="str">
        <f t="shared" si="31"/>
        <v/>
      </c>
    </row>
    <row r="1999" spans="2:3" x14ac:dyDescent="0.3">
      <c r="B1999" s="32"/>
      <c r="C1999" s="13" t="str">
        <f t="shared" si="31"/>
        <v/>
      </c>
    </row>
    <row r="2000" spans="2:3" x14ac:dyDescent="0.3">
      <c r="B2000" s="32"/>
      <c r="C2000" s="13" t="str">
        <f t="shared" si="31"/>
        <v/>
      </c>
    </row>
    <row r="2001" spans="2:3" x14ac:dyDescent="0.3">
      <c r="B2001" s="32"/>
      <c r="C2001" s="13" t="str">
        <f t="shared" si="31"/>
        <v/>
      </c>
    </row>
    <row r="2002" spans="2:3" x14ac:dyDescent="0.3">
      <c r="B2002" s="32"/>
      <c r="C2002" s="13" t="str">
        <f t="shared" si="31"/>
        <v/>
      </c>
    </row>
    <row r="2003" spans="2:3" x14ac:dyDescent="0.3">
      <c r="B2003" s="32"/>
      <c r="C2003" s="13" t="str">
        <f t="shared" si="31"/>
        <v/>
      </c>
    </row>
    <row r="2004" spans="2:3" x14ac:dyDescent="0.3">
      <c r="B2004" s="32"/>
      <c r="C2004" s="13" t="str">
        <f t="shared" si="31"/>
        <v/>
      </c>
    </row>
    <row r="2005" spans="2:3" x14ac:dyDescent="0.3">
      <c r="B2005" s="32"/>
      <c r="C2005" s="13" t="str">
        <f t="shared" si="31"/>
        <v/>
      </c>
    </row>
    <row r="2006" spans="2:3" x14ac:dyDescent="0.3">
      <c r="B2006" s="32"/>
      <c r="C2006" s="13" t="str">
        <f t="shared" si="31"/>
        <v/>
      </c>
    </row>
    <row r="2007" spans="2:3" x14ac:dyDescent="0.3">
      <c r="B2007" s="32"/>
      <c r="C2007" s="13" t="str">
        <f t="shared" si="31"/>
        <v/>
      </c>
    </row>
    <row r="2008" spans="2:3" x14ac:dyDescent="0.3">
      <c r="B2008" s="32"/>
      <c r="C2008" s="13" t="str">
        <f t="shared" si="31"/>
        <v/>
      </c>
    </row>
    <row r="2009" spans="2:3" x14ac:dyDescent="0.3">
      <c r="B2009" s="32"/>
      <c r="C2009" s="13" t="str">
        <f t="shared" si="31"/>
        <v/>
      </c>
    </row>
    <row r="2010" spans="2:3" x14ac:dyDescent="0.3">
      <c r="B2010" s="32"/>
      <c r="C2010" s="13" t="str">
        <f t="shared" si="31"/>
        <v/>
      </c>
    </row>
    <row r="2011" spans="2:3" x14ac:dyDescent="0.3">
      <c r="B2011" s="32"/>
      <c r="C2011" s="13" t="str">
        <f t="shared" si="31"/>
        <v/>
      </c>
    </row>
    <row r="2012" spans="2:3" x14ac:dyDescent="0.3">
      <c r="B2012" s="32"/>
      <c r="C2012" s="13" t="str">
        <f t="shared" si="31"/>
        <v/>
      </c>
    </row>
    <row r="2013" spans="2:3" x14ac:dyDescent="0.3">
      <c r="B2013" s="32"/>
      <c r="C2013" s="13" t="str">
        <f t="shared" si="31"/>
        <v/>
      </c>
    </row>
    <row r="2014" spans="2:3" x14ac:dyDescent="0.3">
      <c r="B2014" s="32"/>
      <c r="C2014" s="13" t="str">
        <f t="shared" si="31"/>
        <v/>
      </c>
    </row>
    <row r="2015" spans="2:3" x14ac:dyDescent="0.3">
      <c r="B2015" s="32"/>
      <c r="C2015" s="13" t="str">
        <f t="shared" si="31"/>
        <v/>
      </c>
    </row>
    <row r="2016" spans="2:3" x14ac:dyDescent="0.3">
      <c r="B2016" s="32"/>
      <c r="C2016" s="13" t="str">
        <f t="shared" si="31"/>
        <v/>
      </c>
    </row>
    <row r="2017" spans="2:3" x14ac:dyDescent="0.3">
      <c r="B2017" s="32"/>
      <c r="C2017" s="13" t="str">
        <f t="shared" si="31"/>
        <v/>
      </c>
    </row>
    <row r="2018" spans="2:3" x14ac:dyDescent="0.3">
      <c r="B2018" s="32"/>
      <c r="C2018" s="13" t="str">
        <f t="shared" si="31"/>
        <v/>
      </c>
    </row>
    <row r="2019" spans="2:3" x14ac:dyDescent="0.3">
      <c r="B2019" s="32"/>
      <c r="C2019" s="13" t="str">
        <f t="shared" si="31"/>
        <v/>
      </c>
    </row>
    <row r="2020" spans="2:3" x14ac:dyDescent="0.3">
      <c r="B2020" s="32"/>
      <c r="C2020" s="13" t="str">
        <f t="shared" si="31"/>
        <v/>
      </c>
    </row>
    <row r="2021" spans="2:3" x14ac:dyDescent="0.3">
      <c r="B2021" s="32"/>
      <c r="C2021" s="13" t="str">
        <f t="shared" si="31"/>
        <v/>
      </c>
    </row>
    <row r="2022" spans="2:3" x14ac:dyDescent="0.3">
      <c r="B2022" s="32"/>
      <c r="C2022" s="13" t="str">
        <f t="shared" si="31"/>
        <v/>
      </c>
    </row>
    <row r="2023" spans="2:3" x14ac:dyDescent="0.3">
      <c r="B2023" s="32"/>
      <c r="C2023" s="13" t="str">
        <f t="shared" si="31"/>
        <v/>
      </c>
    </row>
    <row r="2024" spans="2:3" x14ac:dyDescent="0.3">
      <c r="B2024" s="32"/>
      <c r="C2024" s="13" t="str">
        <f t="shared" si="31"/>
        <v/>
      </c>
    </row>
    <row r="2025" spans="2:3" x14ac:dyDescent="0.3">
      <c r="B2025" s="32"/>
      <c r="C2025" s="13" t="str">
        <f t="shared" si="31"/>
        <v/>
      </c>
    </row>
    <row r="2026" spans="2:3" x14ac:dyDescent="0.3">
      <c r="B2026" s="32"/>
      <c r="C2026" s="13" t="str">
        <f t="shared" si="31"/>
        <v/>
      </c>
    </row>
    <row r="2027" spans="2:3" x14ac:dyDescent="0.3">
      <c r="B2027" s="32"/>
      <c r="C2027" s="13" t="str">
        <f t="shared" si="31"/>
        <v/>
      </c>
    </row>
    <row r="2028" spans="2:3" x14ac:dyDescent="0.3">
      <c r="B2028" s="32"/>
      <c r="C2028" s="13" t="str">
        <f t="shared" si="31"/>
        <v/>
      </c>
    </row>
    <row r="2029" spans="2:3" x14ac:dyDescent="0.3">
      <c r="B2029" s="32"/>
      <c r="C2029" s="13" t="str">
        <f t="shared" si="31"/>
        <v/>
      </c>
    </row>
    <row r="2030" spans="2:3" x14ac:dyDescent="0.3">
      <c r="B2030" s="32"/>
      <c r="C2030" s="13" t="str">
        <f t="shared" si="31"/>
        <v/>
      </c>
    </row>
    <row r="2031" spans="2:3" x14ac:dyDescent="0.3">
      <c r="B2031" s="32"/>
      <c r="C2031" s="13" t="str">
        <f t="shared" si="31"/>
        <v/>
      </c>
    </row>
    <row r="2032" spans="2:3" x14ac:dyDescent="0.3">
      <c r="B2032" s="32"/>
      <c r="C2032" s="13" t="str">
        <f t="shared" si="31"/>
        <v/>
      </c>
    </row>
    <row r="2033" spans="2:3" x14ac:dyDescent="0.3">
      <c r="B2033" s="32"/>
      <c r="C2033" s="13" t="str">
        <f t="shared" si="31"/>
        <v/>
      </c>
    </row>
    <row r="2034" spans="2:3" x14ac:dyDescent="0.3">
      <c r="B2034" s="32"/>
      <c r="C2034" s="13" t="str">
        <f t="shared" si="31"/>
        <v/>
      </c>
    </row>
    <row r="2035" spans="2:3" x14ac:dyDescent="0.3">
      <c r="B2035" s="32"/>
      <c r="C2035" s="13" t="str">
        <f t="shared" si="31"/>
        <v/>
      </c>
    </row>
    <row r="2036" spans="2:3" x14ac:dyDescent="0.3">
      <c r="B2036" s="32"/>
      <c r="C2036" s="13" t="str">
        <f t="shared" si="31"/>
        <v/>
      </c>
    </row>
    <row r="2037" spans="2:3" x14ac:dyDescent="0.3">
      <c r="B2037" s="32"/>
      <c r="C2037" s="13" t="str">
        <f t="shared" si="31"/>
        <v/>
      </c>
    </row>
    <row r="2038" spans="2:3" x14ac:dyDescent="0.3">
      <c r="B2038" s="32"/>
      <c r="C2038" s="13" t="str">
        <f t="shared" si="31"/>
        <v/>
      </c>
    </row>
    <row r="2039" spans="2:3" x14ac:dyDescent="0.3">
      <c r="B2039" s="32"/>
      <c r="C2039" s="13" t="str">
        <f t="shared" si="31"/>
        <v/>
      </c>
    </row>
    <row r="2040" spans="2:3" x14ac:dyDescent="0.3">
      <c r="B2040" s="32"/>
      <c r="C2040" s="13" t="str">
        <f t="shared" si="31"/>
        <v/>
      </c>
    </row>
    <row r="2041" spans="2:3" x14ac:dyDescent="0.3">
      <c r="B2041" s="32"/>
      <c r="C2041" s="13" t="str">
        <f t="shared" si="31"/>
        <v/>
      </c>
    </row>
    <row r="2042" spans="2:3" x14ac:dyDescent="0.3">
      <c r="B2042" s="32"/>
      <c r="C2042" s="13" t="str">
        <f t="shared" si="31"/>
        <v/>
      </c>
    </row>
    <row r="2043" spans="2:3" x14ac:dyDescent="0.3">
      <c r="B2043" s="32"/>
      <c r="C2043" s="13" t="str">
        <f t="shared" si="31"/>
        <v/>
      </c>
    </row>
    <row r="2044" spans="2:3" x14ac:dyDescent="0.3">
      <c r="B2044" s="32"/>
      <c r="C2044" s="13" t="str">
        <f t="shared" si="31"/>
        <v/>
      </c>
    </row>
    <row r="2045" spans="2:3" x14ac:dyDescent="0.3">
      <c r="B2045" s="32"/>
      <c r="C2045" s="13" t="str">
        <f t="shared" si="31"/>
        <v/>
      </c>
    </row>
    <row r="2046" spans="2:3" x14ac:dyDescent="0.3">
      <c r="B2046" s="32"/>
      <c r="C2046" s="13" t="str">
        <f t="shared" si="31"/>
        <v/>
      </c>
    </row>
    <row r="2047" spans="2:3" x14ac:dyDescent="0.3">
      <c r="B2047" s="32"/>
      <c r="C2047" s="13" t="str">
        <f t="shared" si="31"/>
        <v/>
      </c>
    </row>
    <row r="2048" spans="2:3" x14ac:dyDescent="0.3">
      <c r="B2048" s="32"/>
      <c r="C2048" s="13" t="str">
        <f t="shared" si="31"/>
        <v/>
      </c>
    </row>
    <row r="2049" spans="2:3" x14ac:dyDescent="0.3">
      <c r="B2049" s="32"/>
      <c r="C2049" s="13" t="str">
        <f t="shared" si="31"/>
        <v/>
      </c>
    </row>
    <row r="2050" spans="2:3" x14ac:dyDescent="0.3">
      <c r="B2050" s="32"/>
      <c r="C2050" s="13" t="str">
        <f t="shared" si="31"/>
        <v/>
      </c>
    </row>
    <row r="2051" spans="2:3" x14ac:dyDescent="0.3">
      <c r="B2051" s="32"/>
      <c r="C2051" s="13" t="str">
        <f t="shared" si="31"/>
        <v/>
      </c>
    </row>
    <row r="2052" spans="2:3" x14ac:dyDescent="0.3">
      <c r="B2052" s="32"/>
      <c r="C2052" s="13" t="str">
        <f t="shared" si="31"/>
        <v/>
      </c>
    </row>
    <row r="2053" spans="2:3" x14ac:dyDescent="0.3">
      <c r="B2053" s="32"/>
      <c r="C2053" s="13" t="str">
        <f t="shared" ref="C2053:C2116" si="32">IF(B2053="","",IF(ISNUMBER(B2053),TEXT(B2053,"0"),SUBSTITUTE(SUBSTITUTE(TRIM(B2053),"-","")," ","")))</f>
        <v/>
      </c>
    </row>
    <row r="2054" spans="2:3" x14ac:dyDescent="0.3">
      <c r="B2054" s="32"/>
      <c r="C2054" s="13" t="str">
        <f t="shared" si="32"/>
        <v/>
      </c>
    </row>
    <row r="2055" spans="2:3" x14ac:dyDescent="0.3">
      <c r="B2055" s="32"/>
      <c r="C2055" s="13" t="str">
        <f t="shared" si="32"/>
        <v/>
      </c>
    </row>
    <row r="2056" spans="2:3" x14ac:dyDescent="0.3">
      <c r="B2056" s="32"/>
      <c r="C2056" s="13" t="str">
        <f t="shared" si="32"/>
        <v/>
      </c>
    </row>
    <row r="2057" spans="2:3" x14ac:dyDescent="0.3">
      <c r="B2057" s="32"/>
      <c r="C2057" s="13" t="str">
        <f t="shared" si="32"/>
        <v/>
      </c>
    </row>
    <row r="2058" spans="2:3" x14ac:dyDescent="0.3">
      <c r="B2058" s="32"/>
      <c r="C2058" s="13" t="str">
        <f t="shared" si="32"/>
        <v/>
      </c>
    </row>
    <row r="2059" spans="2:3" x14ac:dyDescent="0.3">
      <c r="B2059" s="32"/>
      <c r="C2059" s="13" t="str">
        <f t="shared" si="32"/>
        <v/>
      </c>
    </row>
    <row r="2060" spans="2:3" x14ac:dyDescent="0.3">
      <c r="B2060" s="32"/>
      <c r="C2060" s="13" t="str">
        <f t="shared" si="32"/>
        <v/>
      </c>
    </row>
    <row r="2061" spans="2:3" x14ac:dyDescent="0.3">
      <c r="B2061" s="32"/>
      <c r="C2061" s="13" t="str">
        <f t="shared" si="32"/>
        <v/>
      </c>
    </row>
    <row r="2062" spans="2:3" x14ac:dyDescent="0.3">
      <c r="B2062" s="32"/>
      <c r="C2062" s="13" t="str">
        <f t="shared" si="32"/>
        <v/>
      </c>
    </row>
    <row r="2063" spans="2:3" x14ac:dyDescent="0.3">
      <c r="B2063" s="32"/>
      <c r="C2063" s="13" t="str">
        <f t="shared" si="32"/>
        <v/>
      </c>
    </row>
    <row r="2064" spans="2:3" x14ac:dyDescent="0.3">
      <c r="B2064" s="32"/>
      <c r="C2064" s="13" t="str">
        <f t="shared" si="32"/>
        <v/>
      </c>
    </row>
    <row r="2065" spans="2:3" x14ac:dyDescent="0.3">
      <c r="B2065" s="32"/>
      <c r="C2065" s="13" t="str">
        <f t="shared" si="32"/>
        <v/>
      </c>
    </row>
    <row r="2066" spans="2:3" x14ac:dyDescent="0.3">
      <c r="B2066" s="32"/>
      <c r="C2066" s="13" t="str">
        <f t="shared" si="32"/>
        <v/>
      </c>
    </row>
    <row r="2067" spans="2:3" x14ac:dyDescent="0.3">
      <c r="B2067" s="32"/>
      <c r="C2067" s="13" t="str">
        <f t="shared" si="32"/>
        <v/>
      </c>
    </row>
    <row r="2068" spans="2:3" x14ac:dyDescent="0.3">
      <c r="B2068" s="32"/>
      <c r="C2068" s="13" t="str">
        <f t="shared" si="32"/>
        <v/>
      </c>
    </row>
    <row r="2069" spans="2:3" x14ac:dyDescent="0.3">
      <c r="B2069" s="32"/>
      <c r="C2069" s="13" t="str">
        <f t="shared" si="32"/>
        <v/>
      </c>
    </row>
    <row r="2070" spans="2:3" x14ac:dyDescent="0.3">
      <c r="B2070" s="32"/>
      <c r="C2070" s="13" t="str">
        <f t="shared" si="32"/>
        <v/>
      </c>
    </row>
    <row r="2071" spans="2:3" x14ac:dyDescent="0.3">
      <c r="B2071" s="32"/>
      <c r="C2071" s="13" t="str">
        <f t="shared" si="32"/>
        <v/>
      </c>
    </row>
    <row r="2072" spans="2:3" x14ac:dyDescent="0.3">
      <c r="B2072" s="32"/>
      <c r="C2072" s="13" t="str">
        <f t="shared" si="32"/>
        <v/>
      </c>
    </row>
    <row r="2073" spans="2:3" x14ac:dyDescent="0.3">
      <c r="B2073" s="32"/>
      <c r="C2073" s="13" t="str">
        <f t="shared" si="32"/>
        <v/>
      </c>
    </row>
    <row r="2074" spans="2:3" x14ac:dyDescent="0.3">
      <c r="B2074" s="32"/>
      <c r="C2074" s="13" t="str">
        <f t="shared" si="32"/>
        <v/>
      </c>
    </row>
    <row r="2075" spans="2:3" x14ac:dyDescent="0.3">
      <c r="B2075" s="32"/>
      <c r="C2075" s="13" t="str">
        <f t="shared" si="32"/>
        <v/>
      </c>
    </row>
    <row r="2076" spans="2:3" x14ac:dyDescent="0.3">
      <c r="B2076" s="32"/>
      <c r="C2076" s="13" t="str">
        <f t="shared" si="32"/>
        <v/>
      </c>
    </row>
    <row r="2077" spans="2:3" x14ac:dyDescent="0.3">
      <c r="B2077" s="32"/>
      <c r="C2077" s="13" t="str">
        <f t="shared" si="32"/>
        <v/>
      </c>
    </row>
    <row r="2078" spans="2:3" x14ac:dyDescent="0.3">
      <c r="B2078" s="32"/>
      <c r="C2078" s="13" t="str">
        <f t="shared" si="32"/>
        <v/>
      </c>
    </row>
    <row r="2079" spans="2:3" x14ac:dyDescent="0.3">
      <c r="B2079" s="32"/>
      <c r="C2079" s="13" t="str">
        <f t="shared" si="32"/>
        <v/>
      </c>
    </row>
    <row r="2080" spans="2:3" x14ac:dyDescent="0.3">
      <c r="B2080" s="32"/>
      <c r="C2080" s="13" t="str">
        <f t="shared" si="32"/>
        <v/>
      </c>
    </row>
    <row r="2081" spans="2:3" x14ac:dyDescent="0.3">
      <c r="B2081" s="32"/>
      <c r="C2081" s="13" t="str">
        <f t="shared" si="32"/>
        <v/>
      </c>
    </row>
    <row r="2082" spans="2:3" x14ac:dyDescent="0.3">
      <c r="B2082" s="32"/>
      <c r="C2082" s="13" t="str">
        <f t="shared" si="32"/>
        <v/>
      </c>
    </row>
    <row r="2083" spans="2:3" x14ac:dyDescent="0.3">
      <c r="B2083" s="32"/>
      <c r="C2083" s="13" t="str">
        <f t="shared" si="32"/>
        <v/>
      </c>
    </row>
    <row r="2084" spans="2:3" x14ac:dyDescent="0.3">
      <c r="B2084" s="32"/>
      <c r="C2084" s="13" t="str">
        <f t="shared" si="32"/>
        <v/>
      </c>
    </row>
    <row r="2085" spans="2:3" x14ac:dyDescent="0.3">
      <c r="B2085" s="32"/>
      <c r="C2085" s="13" t="str">
        <f t="shared" si="32"/>
        <v/>
      </c>
    </row>
    <row r="2086" spans="2:3" x14ac:dyDescent="0.3">
      <c r="B2086" s="32"/>
      <c r="C2086" s="13" t="str">
        <f t="shared" si="32"/>
        <v/>
      </c>
    </row>
    <row r="2087" spans="2:3" x14ac:dyDescent="0.3">
      <c r="B2087" s="32"/>
      <c r="C2087" s="13" t="str">
        <f t="shared" si="32"/>
        <v/>
      </c>
    </row>
    <row r="2088" spans="2:3" x14ac:dyDescent="0.3">
      <c r="B2088" s="32"/>
      <c r="C2088" s="13" t="str">
        <f t="shared" si="32"/>
        <v/>
      </c>
    </row>
    <row r="2089" spans="2:3" x14ac:dyDescent="0.3">
      <c r="B2089" s="32"/>
      <c r="C2089" s="13" t="str">
        <f t="shared" si="32"/>
        <v/>
      </c>
    </row>
    <row r="2090" spans="2:3" x14ac:dyDescent="0.3">
      <c r="B2090" s="32"/>
      <c r="C2090" s="13" t="str">
        <f t="shared" si="32"/>
        <v/>
      </c>
    </row>
    <row r="2091" spans="2:3" x14ac:dyDescent="0.3">
      <c r="B2091" s="32"/>
      <c r="C2091" s="13" t="str">
        <f t="shared" si="32"/>
        <v/>
      </c>
    </row>
    <row r="2092" spans="2:3" x14ac:dyDescent="0.3">
      <c r="B2092" s="32"/>
      <c r="C2092" s="13" t="str">
        <f t="shared" si="32"/>
        <v/>
      </c>
    </row>
    <row r="2093" spans="2:3" x14ac:dyDescent="0.3">
      <c r="B2093" s="32"/>
      <c r="C2093" s="13" t="str">
        <f t="shared" si="32"/>
        <v/>
      </c>
    </row>
    <row r="2094" spans="2:3" x14ac:dyDescent="0.3">
      <c r="B2094" s="32"/>
      <c r="C2094" s="13" t="str">
        <f t="shared" si="32"/>
        <v/>
      </c>
    </row>
    <row r="2095" spans="2:3" x14ac:dyDescent="0.3">
      <c r="B2095" s="32"/>
      <c r="C2095" s="13" t="str">
        <f t="shared" si="32"/>
        <v/>
      </c>
    </row>
    <row r="2096" spans="2:3" x14ac:dyDescent="0.3">
      <c r="B2096" s="32"/>
      <c r="C2096" s="13" t="str">
        <f t="shared" si="32"/>
        <v/>
      </c>
    </row>
    <row r="2097" spans="2:3" x14ac:dyDescent="0.3">
      <c r="B2097" s="32"/>
      <c r="C2097" s="13" t="str">
        <f t="shared" si="32"/>
        <v/>
      </c>
    </row>
    <row r="2098" spans="2:3" x14ac:dyDescent="0.3">
      <c r="B2098" s="32"/>
      <c r="C2098" s="13" t="str">
        <f t="shared" si="32"/>
        <v/>
      </c>
    </row>
    <row r="2099" spans="2:3" x14ac:dyDescent="0.3">
      <c r="B2099" s="32"/>
      <c r="C2099" s="13" t="str">
        <f t="shared" si="32"/>
        <v/>
      </c>
    </row>
    <row r="2100" spans="2:3" x14ac:dyDescent="0.3">
      <c r="B2100" s="32"/>
      <c r="C2100" s="13" t="str">
        <f t="shared" si="32"/>
        <v/>
      </c>
    </row>
    <row r="2101" spans="2:3" x14ac:dyDescent="0.3">
      <c r="B2101" s="32"/>
      <c r="C2101" s="13" t="str">
        <f t="shared" si="32"/>
        <v/>
      </c>
    </row>
    <row r="2102" spans="2:3" x14ac:dyDescent="0.3">
      <c r="B2102" s="32"/>
      <c r="C2102" s="13" t="str">
        <f t="shared" si="32"/>
        <v/>
      </c>
    </row>
    <row r="2103" spans="2:3" x14ac:dyDescent="0.3">
      <c r="B2103" s="32"/>
      <c r="C2103" s="13" t="str">
        <f t="shared" si="32"/>
        <v/>
      </c>
    </row>
    <row r="2104" spans="2:3" x14ac:dyDescent="0.3">
      <c r="B2104" s="32"/>
      <c r="C2104" s="13" t="str">
        <f t="shared" si="32"/>
        <v/>
      </c>
    </row>
    <row r="2105" spans="2:3" x14ac:dyDescent="0.3">
      <c r="B2105" s="32"/>
      <c r="C2105" s="13" t="str">
        <f t="shared" si="32"/>
        <v/>
      </c>
    </row>
    <row r="2106" spans="2:3" x14ac:dyDescent="0.3">
      <c r="B2106" s="32"/>
      <c r="C2106" s="13" t="str">
        <f t="shared" si="32"/>
        <v/>
      </c>
    </row>
    <row r="2107" spans="2:3" x14ac:dyDescent="0.3">
      <c r="B2107" s="32"/>
      <c r="C2107" s="13" t="str">
        <f t="shared" si="32"/>
        <v/>
      </c>
    </row>
    <row r="2108" spans="2:3" x14ac:dyDescent="0.3">
      <c r="B2108" s="32"/>
      <c r="C2108" s="13" t="str">
        <f t="shared" si="32"/>
        <v/>
      </c>
    </row>
    <row r="2109" spans="2:3" x14ac:dyDescent="0.3">
      <c r="B2109" s="32"/>
      <c r="C2109" s="13" t="str">
        <f t="shared" si="32"/>
        <v/>
      </c>
    </row>
    <row r="2110" spans="2:3" x14ac:dyDescent="0.3">
      <c r="B2110" s="32"/>
      <c r="C2110" s="13" t="str">
        <f t="shared" si="32"/>
        <v/>
      </c>
    </row>
    <row r="2111" spans="2:3" x14ac:dyDescent="0.3">
      <c r="B2111" s="32"/>
      <c r="C2111" s="13" t="str">
        <f t="shared" si="32"/>
        <v/>
      </c>
    </row>
    <row r="2112" spans="2:3" x14ac:dyDescent="0.3">
      <c r="B2112" s="32"/>
      <c r="C2112" s="13" t="str">
        <f t="shared" si="32"/>
        <v/>
      </c>
    </row>
    <row r="2113" spans="2:3" x14ac:dyDescent="0.3">
      <c r="B2113" s="32"/>
      <c r="C2113" s="13" t="str">
        <f t="shared" si="32"/>
        <v/>
      </c>
    </row>
    <row r="2114" spans="2:3" x14ac:dyDescent="0.3">
      <c r="B2114" s="32"/>
      <c r="C2114" s="13" t="str">
        <f t="shared" si="32"/>
        <v/>
      </c>
    </row>
    <row r="2115" spans="2:3" x14ac:dyDescent="0.3">
      <c r="B2115" s="32"/>
      <c r="C2115" s="13" t="str">
        <f t="shared" si="32"/>
        <v/>
      </c>
    </row>
    <row r="2116" spans="2:3" x14ac:dyDescent="0.3">
      <c r="B2116" s="32"/>
      <c r="C2116" s="13" t="str">
        <f t="shared" si="32"/>
        <v/>
      </c>
    </row>
    <row r="2117" spans="2:3" x14ac:dyDescent="0.3">
      <c r="B2117" s="32"/>
      <c r="C2117" s="13" t="str">
        <f t="shared" ref="C2117:C2180" si="33">IF(B2117="","",IF(ISNUMBER(B2117),TEXT(B2117,"0"),SUBSTITUTE(SUBSTITUTE(TRIM(B2117),"-","")," ","")))</f>
        <v/>
      </c>
    </row>
    <row r="2118" spans="2:3" x14ac:dyDescent="0.3">
      <c r="B2118" s="32"/>
      <c r="C2118" s="13" t="str">
        <f t="shared" si="33"/>
        <v/>
      </c>
    </row>
    <row r="2119" spans="2:3" x14ac:dyDescent="0.3">
      <c r="B2119" s="32"/>
      <c r="C2119" s="13" t="str">
        <f t="shared" si="33"/>
        <v/>
      </c>
    </row>
    <row r="2120" spans="2:3" x14ac:dyDescent="0.3">
      <c r="B2120" s="32"/>
      <c r="C2120" s="13" t="str">
        <f t="shared" si="33"/>
        <v/>
      </c>
    </row>
    <row r="2121" spans="2:3" x14ac:dyDescent="0.3">
      <c r="B2121" s="32"/>
      <c r="C2121" s="13" t="str">
        <f t="shared" si="33"/>
        <v/>
      </c>
    </row>
    <row r="2122" spans="2:3" x14ac:dyDescent="0.3">
      <c r="B2122" s="32"/>
      <c r="C2122" s="13" t="str">
        <f t="shared" si="33"/>
        <v/>
      </c>
    </row>
    <row r="2123" spans="2:3" x14ac:dyDescent="0.3">
      <c r="B2123" s="32"/>
      <c r="C2123" s="13" t="str">
        <f t="shared" si="33"/>
        <v/>
      </c>
    </row>
    <row r="2124" spans="2:3" x14ac:dyDescent="0.3">
      <c r="B2124" s="32"/>
      <c r="C2124" s="13" t="str">
        <f t="shared" si="33"/>
        <v/>
      </c>
    </row>
    <row r="2125" spans="2:3" x14ac:dyDescent="0.3">
      <c r="B2125" s="32"/>
      <c r="C2125" s="13" t="str">
        <f t="shared" si="33"/>
        <v/>
      </c>
    </row>
    <row r="2126" spans="2:3" x14ac:dyDescent="0.3">
      <c r="B2126" s="32"/>
      <c r="C2126" s="13" t="str">
        <f t="shared" si="33"/>
        <v/>
      </c>
    </row>
    <row r="2127" spans="2:3" x14ac:dyDescent="0.3">
      <c r="B2127" s="32"/>
      <c r="C2127" s="13" t="str">
        <f t="shared" si="33"/>
        <v/>
      </c>
    </row>
    <row r="2128" spans="2:3" x14ac:dyDescent="0.3">
      <c r="B2128" s="32"/>
      <c r="C2128" s="13" t="str">
        <f t="shared" si="33"/>
        <v/>
      </c>
    </row>
    <row r="2129" spans="2:3" x14ac:dyDescent="0.3">
      <c r="B2129" s="32"/>
      <c r="C2129" s="13" t="str">
        <f t="shared" si="33"/>
        <v/>
      </c>
    </row>
    <row r="2130" spans="2:3" x14ac:dyDescent="0.3">
      <c r="B2130" s="32"/>
      <c r="C2130" s="13" t="str">
        <f t="shared" si="33"/>
        <v/>
      </c>
    </row>
    <row r="2131" spans="2:3" x14ac:dyDescent="0.3">
      <c r="B2131" s="32"/>
      <c r="C2131" s="13" t="str">
        <f t="shared" si="33"/>
        <v/>
      </c>
    </row>
    <row r="2132" spans="2:3" x14ac:dyDescent="0.3">
      <c r="B2132" s="32"/>
      <c r="C2132" s="13" t="str">
        <f t="shared" si="33"/>
        <v/>
      </c>
    </row>
    <row r="2133" spans="2:3" x14ac:dyDescent="0.3">
      <c r="B2133" s="32"/>
      <c r="C2133" s="13" t="str">
        <f t="shared" si="33"/>
        <v/>
      </c>
    </row>
    <row r="2134" spans="2:3" x14ac:dyDescent="0.3">
      <c r="B2134" s="32"/>
      <c r="C2134" s="13" t="str">
        <f t="shared" si="33"/>
        <v/>
      </c>
    </row>
    <row r="2135" spans="2:3" x14ac:dyDescent="0.3">
      <c r="B2135" s="32"/>
      <c r="C2135" s="13" t="str">
        <f t="shared" si="33"/>
        <v/>
      </c>
    </row>
    <row r="2136" spans="2:3" x14ac:dyDescent="0.3">
      <c r="B2136" s="32"/>
      <c r="C2136" s="13" t="str">
        <f t="shared" si="33"/>
        <v/>
      </c>
    </row>
    <row r="2137" spans="2:3" x14ac:dyDescent="0.3">
      <c r="B2137" s="32"/>
      <c r="C2137" s="13" t="str">
        <f t="shared" si="33"/>
        <v/>
      </c>
    </row>
    <row r="2138" spans="2:3" x14ac:dyDescent="0.3">
      <c r="B2138" s="32"/>
      <c r="C2138" s="13" t="str">
        <f t="shared" si="33"/>
        <v/>
      </c>
    </row>
    <row r="2139" spans="2:3" x14ac:dyDescent="0.3">
      <c r="B2139" s="32"/>
      <c r="C2139" s="13" t="str">
        <f t="shared" si="33"/>
        <v/>
      </c>
    </row>
    <row r="2140" spans="2:3" x14ac:dyDescent="0.3">
      <c r="B2140" s="32"/>
      <c r="C2140" s="13" t="str">
        <f t="shared" si="33"/>
        <v/>
      </c>
    </row>
    <row r="2141" spans="2:3" x14ac:dyDescent="0.3">
      <c r="B2141" s="32"/>
      <c r="C2141" s="13" t="str">
        <f t="shared" si="33"/>
        <v/>
      </c>
    </row>
    <row r="2142" spans="2:3" x14ac:dyDescent="0.3">
      <c r="B2142" s="32"/>
      <c r="C2142" s="13" t="str">
        <f t="shared" si="33"/>
        <v/>
      </c>
    </row>
    <row r="2143" spans="2:3" x14ac:dyDescent="0.3">
      <c r="B2143" s="32"/>
      <c r="C2143" s="13" t="str">
        <f t="shared" si="33"/>
        <v/>
      </c>
    </row>
    <row r="2144" spans="2:3" x14ac:dyDescent="0.3">
      <c r="B2144" s="32"/>
      <c r="C2144" s="13" t="str">
        <f t="shared" si="33"/>
        <v/>
      </c>
    </row>
    <row r="2145" spans="2:3" x14ac:dyDescent="0.3">
      <c r="B2145" s="32"/>
      <c r="C2145" s="13" t="str">
        <f t="shared" si="33"/>
        <v/>
      </c>
    </row>
    <row r="2146" spans="2:3" x14ac:dyDescent="0.3">
      <c r="B2146" s="32"/>
      <c r="C2146" s="13" t="str">
        <f t="shared" si="33"/>
        <v/>
      </c>
    </row>
    <row r="2147" spans="2:3" x14ac:dyDescent="0.3">
      <c r="B2147" s="32"/>
      <c r="C2147" s="13" t="str">
        <f t="shared" si="33"/>
        <v/>
      </c>
    </row>
    <row r="2148" spans="2:3" x14ac:dyDescent="0.3">
      <c r="B2148" s="32"/>
      <c r="C2148" s="13" t="str">
        <f t="shared" si="33"/>
        <v/>
      </c>
    </row>
    <row r="2149" spans="2:3" x14ac:dyDescent="0.3">
      <c r="B2149" s="32"/>
      <c r="C2149" s="13" t="str">
        <f t="shared" si="33"/>
        <v/>
      </c>
    </row>
    <row r="2150" spans="2:3" x14ac:dyDescent="0.3">
      <c r="B2150" s="32"/>
      <c r="C2150" s="13" t="str">
        <f t="shared" si="33"/>
        <v/>
      </c>
    </row>
    <row r="2151" spans="2:3" x14ac:dyDescent="0.3">
      <c r="B2151" s="32"/>
      <c r="C2151" s="13" t="str">
        <f t="shared" si="33"/>
        <v/>
      </c>
    </row>
    <row r="2152" spans="2:3" x14ac:dyDescent="0.3">
      <c r="B2152" s="32"/>
      <c r="C2152" s="13" t="str">
        <f t="shared" si="33"/>
        <v/>
      </c>
    </row>
    <row r="2153" spans="2:3" x14ac:dyDescent="0.3">
      <c r="B2153" s="32"/>
      <c r="C2153" s="13" t="str">
        <f t="shared" si="33"/>
        <v/>
      </c>
    </row>
    <row r="2154" spans="2:3" x14ac:dyDescent="0.3">
      <c r="B2154" s="32"/>
      <c r="C2154" s="13" t="str">
        <f t="shared" si="33"/>
        <v/>
      </c>
    </row>
    <row r="2155" spans="2:3" x14ac:dyDescent="0.3">
      <c r="B2155" s="32"/>
      <c r="C2155" s="13" t="str">
        <f t="shared" si="33"/>
        <v/>
      </c>
    </row>
    <row r="2156" spans="2:3" x14ac:dyDescent="0.3">
      <c r="B2156" s="32"/>
      <c r="C2156" s="13" t="str">
        <f t="shared" si="33"/>
        <v/>
      </c>
    </row>
    <row r="2157" spans="2:3" x14ac:dyDescent="0.3">
      <c r="B2157" s="32"/>
      <c r="C2157" s="13" t="str">
        <f t="shared" si="33"/>
        <v/>
      </c>
    </row>
    <row r="2158" spans="2:3" x14ac:dyDescent="0.3">
      <c r="B2158" s="32"/>
      <c r="C2158" s="13" t="str">
        <f t="shared" si="33"/>
        <v/>
      </c>
    </row>
    <row r="2159" spans="2:3" x14ac:dyDescent="0.3">
      <c r="B2159" s="32"/>
      <c r="C2159" s="13" t="str">
        <f t="shared" si="33"/>
        <v/>
      </c>
    </row>
    <row r="2160" spans="2:3" x14ac:dyDescent="0.3">
      <c r="B2160" s="32"/>
      <c r="C2160" s="13" t="str">
        <f t="shared" si="33"/>
        <v/>
      </c>
    </row>
    <row r="2161" spans="2:3" x14ac:dyDescent="0.3">
      <c r="B2161" s="32"/>
      <c r="C2161" s="13" t="str">
        <f t="shared" si="33"/>
        <v/>
      </c>
    </row>
    <row r="2162" spans="2:3" x14ac:dyDescent="0.3">
      <c r="B2162" s="32"/>
      <c r="C2162" s="13" t="str">
        <f t="shared" si="33"/>
        <v/>
      </c>
    </row>
    <row r="2163" spans="2:3" x14ac:dyDescent="0.3">
      <c r="B2163" s="32"/>
      <c r="C2163" s="13" t="str">
        <f t="shared" si="33"/>
        <v/>
      </c>
    </row>
    <row r="2164" spans="2:3" x14ac:dyDescent="0.3">
      <c r="B2164" s="32"/>
      <c r="C2164" s="13" t="str">
        <f t="shared" si="33"/>
        <v/>
      </c>
    </row>
    <row r="2165" spans="2:3" x14ac:dyDescent="0.3">
      <c r="B2165" s="32"/>
      <c r="C2165" s="13" t="str">
        <f t="shared" si="33"/>
        <v/>
      </c>
    </row>
    <row r="2166" spans="2:3" x14ac:dyDescent="0.3">
      <c r="B2166" s="32"/>
      <c r="C2166" s="13" t="str">
        <f t="shared" si="33"/>
        <v/>
      </c>
    </row>
    <row r="2167" spans="2:3" x14ac:dyDescent="0.3">
      <c r="B2167" s="32"/>
      <c r="C2167" s="13" t="str">
        <f t="shared" si="33"/>
        <v/>
      </c>
    </row>
    <row r="2168" spans="2:3" x14ac:dyDescent="0.3">
      <c r="B2168" s="32"/>
      <c r="C2168" s="13" t="str">
        <f t="shared" si="33"/>
        <v/>
      </c>
    </row>
    <row r="2169" spans="2:3" x14ac:dyDescent="0.3">
      <c r="B2169" s="32"/>
      <c r="C2169" s="13" t="str">
        <f t="shared" si="33"/>
        <v/>
      </c>
    </row>
    <row r="2170" spans="2:3" x14ac:dyDescent="0.3">
      <c r="B2170" s="32"/>
      <c r="C2170" s="13" t="str">
        <f t="shared" si="33"/>
        <v/>
      </c>
    </row>
    <row r="2171" spans="2:3" x14ac:dyDescent="0.3">
      <c r="B2171" s="32"/>
      <c r="C2171" s="13" t="str">
        <f t="shared" si="33"/>
        <v/>
      </c>
    </row>
    <row r="2172" spans="2:3" x14ac:dyDescent="0.3">
      <c r="B2172" s="32"/>
      <c r="C2172" s="13" t="str">
        <f t="shared" si="33"/>
        <v/>
      </c>
    </row>
    <row r="2173" spans="2:3" x14ac:dyDescent="0.3">
      <c r="B2173" s="32"/>
      <c r="C2173" s="13" t="str">
        <f t="shared" si="33"/>
        <v/>
      </c>
    </row>
    <row r="2174" spans="2:3" x14ac:dyDescent="0.3">
      <c r="B2174" s="32"/>
      <c r="C2174" s="13" t="str">
        <f t="shared" si="33"/>
        <v/>
      </c>
    </row>
    <row r="2175" spans="2:3" x14ac:dyDescent="0.3">
      <c r="B2175" s="32"/>
      <c r="C2175" s="13" t="str">
        <f t="shared" si="33"/>
        <v/>
      </c>
    </row>
    <row r="2176" spans="2:3" x14ac:dyDescent="0.3">
      <c r="B2176" s="32"/>
      <c r="C2176" s="13" t="str">
        <f t="shared" si="33"/>
        <v/>
      </c>
    </row>
    <row r="2177" spans="2:3" x14ac:dyDescent="0.3">
      <c r="B2177" s="32"/>
      <c r="C2177" s="13" t="str">
        <f t="shared" si="33"/>
        <v/>
      </c>
    </row>
    <row r="2178" spans="2:3" x14ac:dyDescent="0.3">
      <c r="B2178" s="32"/>
      <c r="C2178" s="13" t="str">
        <f t="shared" si="33"/>
        <v/>
      </c>
    </row>
    <row r="2179" spans="2:3" x14ac:dyDescent="0.3">
      <c r="B2179" s="32"/>
      <c r="C2179" s="13" t="str">
        <f t="shared" si="33"/>
        <v/>
      </c>
    </row>
    <row r="2180" spans="2:3" x14ac:dyDescent="0.3">
      <c r="B2180" s="32"/>
      <c r="C2180" s="13" t="str">
        <f t="shared" si="33"/>
        <v/>
      </c>
    </row>
    <row r="2181" spans="2:3" x14ac:dyDescent="0.3">
      <c r="B2181" s="32"/>
      <c r="C2181" s="13" t="str">
        <f t="shared" ref="C2181:C2244" si="34">IF(B2181="","",IF(ISNUMBER(B2181),TEXT(B2181,"0"),SUBSTITUTE(SUBSTITUTE(TRIM(B2181),"-","")," ","")))</f>
        <v/>
      </c>
    </row>
    <row r="2182" spans="2:3" x14ac:dyDescent="0.3">
      <c r="B2182" s="32"/>
      <c r="C2182" s="13" t="str">
        <f t="shared" si="34"/>
        <v/>
      </c>
    </row>
    <row r="2183" spans="2:3" x14ac:dyDescent="0.3">
      <c r="B2183" s="32"/>
      <c r="C2183" s="13" t="str">
        <f t="shared" si="34"/>
        <v/>
      </c>
    </row>
    <row r="2184" spans="2:3" x14ac:dyDescent="0.3">
      <c r="B2184" s="32"/>
      <c r="C2184" s="13" t="str">
        <f t="shared" si="34"/>
        <v/>
      </c>
    </row>
    <row r="2185" spans="2:3" x14ac:dyDescent="0.3">
      <c r="B2185" s="32"/>
      <c r="C2185" s="13" t="str">
        <f t="shared" si="34"/>
        <v/>
      </c>
    </row>
    <row r="2186" spans="2:3" x14ac:dyDescent="0.3">
      <c r="B2186" s="32"/>
      <c r="C2186" s="13" t="str">
        <f t="shared" si="34"/>
        <v/>
      </c>
    </row>
    <row r="2187" spans="2:3" x14ac:dyDescent="0.3">
      <c r="B2187" s="32"/>
      <c r="C2187" s="13" t="str">
        <f t="shared" si="34"/>
        <v/>
      </c>
    </row>
    <row r="2188" spans="2:3" x14ac:dyDescent="0.3">
      <c r="B2188" s="32"/>
      <c r="C2188" s="13" t="str">
        <f t="shared" si="34"/>
        <v/>
      </c>
    </row>
    <row r="2189" spans="2:3" x14ac:dyDescent="0.3">
      <c r="B2189" s="32"/>
      <c r="C2189" s="13" t="str">
        <f t="shared" si="34"/>
        <v/>
      </c>
    </row>
    <row r="2190" spans="2:3" x14ac:dyDescent="0.3">
      <c r="B2190" s="32"/>
      <c r="C2190" s="13" t="str">
        <f t="shared" si="34"/>
        <v/>
      </c>
    </row>
    <row r="2191" spans="2:3" x14ac:dyDescent="0.3">
      <c r="B2191" s="32"/>
      <c r="C2191" s="13" t="str">
        <f t="shared" si="34"/>
        <v/>
      </c>
    </row>
    <row r="2192" spans="2:3" x14ac:dyDescent="0.3">
      <c r="B2192" s="32"/>
      <c r="C2192" s="13" t="str">
        <f t="shared" si="34"/>
        <v/>
      </c>
    </row>
    <row r="2193" spans="2:3" x14ac:dyDescent="0.3">
      <c r="B2193" s="32"/>
      <c r="C2193" s="13" t="str">
        <f t="shared" si="34"/>
        <v/>
      </c>
    </row>
    <row r="2194" spans="2:3" x14ac:dyDescent="0.3">
      <c r="B2194" s="32"/>
      <c r="C2194" s="13" t="str">
        <f t="shared" si="34"/>
        <v/>
      </c>
    </row>
    <row r="2195" spans="2:3" x14ac:dyDescent="0.3">
      <c r="B2195" s="32"/>
      <c r="C2195" s="13" t="str">
        <f t="shared" si="34"/>
        <v/>
      </c>
    </row>
    <row r="2196" spans="2:3" x14ac:dyDescent="0.3">
      <c r="B2196" s="32"/>
      <c r="C2196" s="13" t="str">
        <f t="shared" si="34"/>
        <v/>
      </c>
    </row>
    <row r="2197" spans="2:3" x14ac:dyDescent="0.3">
      <c r="B2197" s="32"/>
      <c r="C2197" s="13" t="str">
        <f t="shared" si="34"/>
        <v/>
      </c>
    </row>
    <row r="2198" spans="2:3" x14ac:dyDescent="0.3">
      <c r="B2198" s="32"/>
      <c r="C2198" s="13" t="str">
        <f t="shared" si="34"/>
        <v/>
      </c>
    </row>
    <row r="2199" spans="2:3" x14ac:dyDescent="0.3">
      <c r="B2199" s="32"/>
      <c r="C2199" s="13" t="str">
        <f t="shared" si="34"/>
        <v/>
      </c>
    </row>
    <row r="2200" spans="2:3" x14ac:dyDescent="0.3">
      <c r="B2200" s="32"/>
      <c r="C2200" s="13" t="str">
        <f t="shared" si="34"/>
        <v/>
      </c>
    </row>
    <row r="2201" spans="2:3" x14ac:dyDescent="0.3">
      <c r="B2201" s="32"/>
      <c r="C2201" s="13" t="str">
        <f t="shared" si="34"/>
        <v/>
      </c>
    </row>
    <row r="2202" spans="2:3" x14ac:dyDescent="0.3">
      <c r="B2202" s="32"/>
      <c r="C2202" s="13" t="str">
        <f t="shared" si="34"/>
        <v/>
      </c>
    </row>
    <row r="2203" spans="2:3" x14ac:dyDescent="0.3">
      <c r="B2203" s="32"/>
      <c r="C2203" s="13" t="str">
        <f t="shared" si="34"/>
        <v/>
      </c>
    </row>
    <row r="2204" spans="2:3" x14ac:dyDescent="0.3">
      <c r="B2204" s="32"/>
      <c r="C2204" s="13" t="str">
        <f t="shared" si="34"/>
        <v/>
      </c>
    </row>
    <row r="2205" spans="2:3" x14ac:dyDescent="0.3">
      <c r="B2205" s="32"/>
      <c r="C2205" s="13" t="str">
        <f t="shared" si="34"/>
        <v/>
      </c>
    </row>
    <row r="2206" spans="2:3" x14ac:dyDescent="0.3">
      <c r="B2206" s="32"/>
      <c r="C2206" s="13" t="str">
        <f t="shared" si="34"/>
        <v/>
      </c>
    </row>
    <row r="2207" spans="2:3" x14ac:dyDescent="0.3">
      <c r="B2207" s="32"/>
      <c r="C2207" s="13" t="str">
        <f t="shared" si="34"/>
        <v/>
      </c>
    </row>
    <row r="2208" spans="2:3" x14ac:dyDescent="0.3">
      <c r="B2208" s="32"/>
      <c r="C2208" s="13" t="str">
        <f t="shared" si="34"/>
        <v/>
      </c>
    </row>
    <row r="2209" spans="2:3" x14ac:dyDescent="0.3">
      <c r="B2209" s="32"/>
      <c r="C2209" s="13" t="str">
        <f t="shared" si="34"/>
        <v/>
      </c>
    </row>
    <row r="2210" spans="2:3" x14ac:dyDescent="0.3">
      <c r="B2210" s="32"/>
      <c r="C2210" s="13" t="str">
        <f t="shared" si="34"/>
        <v/>
      </c>
    </row>
    <row r="2211" spans="2:3" x14ac:dyDescent="0.3">
      <c r="B2211" s="32"/>
      <c r="C2211" s="13" t="str">
        <f t="shared" si="34"/>
        <v/>
      </c>
    </row>
    <row r="2212" spans="2:3" x14ac:dyDescent="0.3">
      <c r="B2212" s="32"/>
      <c r="C2212" s="13" t="str">
        <f t="shared" si="34"/>
        <v/>
      </c>
    </row>
    <row r="2213" spans="2:3" x14ac:dyDescent="0.3">
      <c r="B2213" s="32"/>
      <c r="C2213" s="13" t="str">
        <f t="shared" si="34"/>
        <v/>
      </c>
    </row>
    <row r="2214" spans="2:3" x14ac:dyDescent="0.3">
      <c r="B2214" s="32"/>
      <c r="C2214" s="13" t="str">
        <f t="shared" si="34"/>
        <v/>
      </c>
    </row>
    <row r="2215" spans="2:3" x14ac:dyDescent="0.3">
      <c r="B2215" s="32"/>
      <c r="C2215" s="13" t="str">
        <f t="shared" si="34"/>
        <v/>
      </c>
    </row>
    <row r="2216" spans="2:3" x14ac:dyDescent="0.3">
      <c r="B2216" s="32"/>
      <c r="C2216" s="13" t="str">
        <f t="shared" si="34"/>
        <v/>
      </c>
    </row>
    <row r="2217" spans="2:3" x14ac:dyDescent="0.3">
      <c r="B2217" s="32"/>
      <c r="C2217" s="13" t="str">
        <f t="shared" si="34"/>
        <v/>
      </c>
    </row>
    <row r="2218" spans="2:3" x14ac:dyDescent="0.3">
      <c r="B2218" s="32"/>
      <c r="C2218" s="13" t="str">
        <f t="shared" si="34"/>
        <v/>
      </c>
    </row>
    <row r="2219" spans="2:3" x14ac:dyDescent="0.3">
      <c r="B2219" s="32"/>
      <c r="C2219" s="13" t="str">
        <f t="shared" si="34"/>
        <v/>
      </c>
    </row>
    <row r="2220" spans="2:3" x14ac:dyDescent="0.3">
      <c r="B2220" s="32"/>
      <c r="C2220" s="13" t="str">
        <f t="shared" si="34"/>
        <v/>
      </c>
    </row>
    <row r="2221" spans="2:3" x14ac:dyDescent="0.3">
      <c r="B2221" s="32"/>
      <c r="C2221" s="13" t="str">
        <f t="shared" si="34"/>
        <v/>
      </c>
    </row>
    <row r="2222" spans="2:3" x14ac:dyDescent="0.3">
      <c r="B2222" s="32"/>
      <c r="C2222" s="13" t="str">
        <f t="shared" si="34"/>
        <v/>
      </c>
    </row>
    <row r="2223" spans="2:3" x14ac:dyDescent="0.3">
      <c r="B2223" s="32"/>
      <c r="C2223" s="13" t="str">
        <f t="shared" si="34"/>
        <v/>
      </c>
    </row>
    <row r="2224" spans="2:3" x14ac:dyDescent="0.3">
      <c r="B2224" s="32"/>
      <c r="C2224" s="13" t="str">
        <f t="shared" si="34"/>
        <v/>
      </c>
    </row>
    <row r="2225" spans="2:3" x14ac:dyDescent="0.3">
      <c r="B2225" s="32"/>
      <c r="C2225" s="13" t="str">
        <f t="shared" si="34"/>
        <v/>
      </c>
    </row>
    <row r="2226" spans="2:3" x14ac:dyDescent="0.3">
      <c r="B2226" s="32"/>
      <c r="C2226" s="13" t="str">
        <f t="shared" si="34"/>
        <v/>
      </c>
    </row>
    <row r="2227" spans="2:3" x14ac:dyDescent="0.3">
      <c r="B2227" s="32"/>
      <c r="C2227" s="13" t="str">
        <f t="shared" si="34"/>
        <v/>
      </c>
    </row>
    <row r="2228" spans="2:3" x14ac:dyDescent="0.3">
      <c r="B2228" s="32"/>
      <c r="C2228" s="13" t="str">
        <f t="shared" si="34"/>
        <v/>
      </c>
    </row>
    <row r="2229" spans="2:3" x14ac:dyDescent="0.3">
      <c r="B2229" s="32"/>
      <c r="C2229" s="13" t="str">
        <f t="shared" si="34"/>
        <v/>
      </c>
    </row>
    <row r="2230" spans="2:3" x14ac:dyDescent="0.3">
      <c r="B2230" s="32"/>
      <c r="C2230" s="13" t="str">
        <f t="shared" si="34"/>
        <v/>
      </c>
    </row>
    <row r="2231" spans="2:3" x14ac:dyDescent="0.3">
      <c r="B2231" s="32"/>
      <c r="C2231" s="13" t="str">
        <f t="shared" si="34"/>
        <v/>
      </c>
    </row>
    <row r="2232" spans="2:3" x14ac:dyDescent="0.3">
      <c r="B2232" s="32"/>
      <c r="C2232" s="13" t="str">
        <f t="shared" si="34"/>
        <v/>
      </c>
    </row>
    <row r="2233" spans="2:3" x14ac:dyDescent="0.3">
      <c r="B2233" s="32"/>
      <c r="C2233" s="13" t="str">
        <f t="shared" si="34"/>
        <v/>
      </c>
    </row>
    <row r="2234" spans="2:3" x14ac:dyDescent="0.3">
      <c r="B2234" s="32"/>
      <c r="C2234" s="13" t="str">
        <f t="shared" si="34"/>
        <v/>
      </c>
    </row>
    <row r="2235" spans="2:3" x14ac:dyDescent="0.3">
      <c r="B2235" s="32"/>
      <c r="C2235" s="13" t="str">
        <f t="shared" si="34"/>
        <v/>
      </c>
    </row>
    <row r="2236" spans="2:3" x14ac:dyDescent="0.3">
      <c r="B2236" s="32"/>
      <c r="C2236" s="13" t="str">
        <f t="shared" si="34"/>
        <v/>
      </c>
    </row>
    <row r="2237" spans="2:3" x14ac:dyDescent="0.3">
      <c r="B2237" s="32"/>
      <c r="C2237" s="13" t="str">
        <f t="shared" si="34"/>
        <v/>
      </c>
    </row>
    <row r="2238" spans="2:3" x14ac:dyDescent="0.3">
      <c r="B2238" s="32"/>
      <c r="C2238" s="13" t="str">
        <f t="shared" si="34"/>
        <v/>
      </c>
    </row>
    <row r="2239" spans="2:3" x14ac:dyDescent="0.3">
      <c r="B2239" s="32"/>
      <c r="C2239" s="13" t="str">
        <f t="shared" si="34"/>
        <v/>
      </c>
    </row>
    <row r="2240" spans="2:3" x14ac:dyDescent="0.3">
      <c r="B2240" s="32"/>
      <c r="C2240" s="13" t="str">
        <f t="shared" si="34"/>
        <v/>
      </c>
    </row>
    <row r="2241" spans="2:3" x14ac:dyDescent="0.3">
      <c r="B2241" s="32"/>
      <c r="C2241" s="13" t="str">
        <f t="shared" si="34"/>
        <v/>
      </c>
    </row>
    <row r="2242" spans="2:3" x14ac:dyDescent="0.3">
      <c r="B2242" s="32"/>
      <c r="C2242" s="13" t="str">
        <f t="shared" si="34"/>
        <v/>
      </c>
    </row>
    <row r="2243" spans="2:3" x14ac:dyDescent="0.3">
      <c r="B2243" s="32"/>
      <c r="C2243" s="13" t="str">
        <f t="shared" si="34"/>
        <v/>
      </c>
    </row>
    <row r="2244" spans="2:3" x14ac:dyDescent="0.3">
      <c r="B2244" s="32"/>
      <c r="C2244" s="13" t="str">
        <f t="shared" si="34"/>
        <v/>
      </c>
    </row>
    <row r="2245" spans="2:3" x14ac:dyDescent="0.3">
      <c r="B2245" s="32"/>
      <c r="C2245" s="13" t="str">
        <f t="shared" ref="C2245:C2308" si="35">IF(B2245="","",IF(ISNUMBER(B2245),TEXT(B2245,"0"),SUBSTITUTE(SUBSTITUTE(TRIM(B2245),"-","")," ","")))</f>
        <v/>
      </c>
    </row>
    <row r="2246" spans="2:3" x14ac:dyDescent="0.3">
      <c r="B2246" s="32"/>
      <c r="C2246" s="13" t="str">
        <f t="shared" si="35"/>
        <v/>
      </c>
    </row>
    <row r="2247" spans="2:3" x14ac:dyDescent="0.3">
      <c r="B2247" s="32"/>
      <c r="C2247" s="13" t="str">
        <f t="shared" si="35"/>
        <v/>
      </c>
    </row>
    <row r="2248" spans="2:3" x14ac:dyDescent="0.3">
      <c r="B2248" s="32"/>
      <c r="C2248" s="13" t="str">
        <f t="shared" si="35"/>
        <v/>
      </c>
    </row>
    <row r="2249" spans="2:3" x14ac:dyDescent="0.3">
      <c r="B2249" s="32"/>
      <c r="C2249" s="13" t="str">
        <f t="shared" si="35"/>
        <v/>
      </c>
    </row>
    <row r="2250" spans="2:3" x14ac:dyDescent="0.3">
      <c r="B2250" s="32"/>
      <c r="C2250" s="13" t="str">
        <f t="shared" si="35"/>
        <v/>
      </c>
    </row>
    <row r="2251" spans="2:3" x14ac:dyDescent="0.3">
      <c r="B2251" s="32"/>
      <c r="C2251" s="13" t="str">
        <f t="shared" si="35"/>
        <v/>
      </c>
    </row>
    <row r="2252" spans="2:3" x14ac:dyDescent="0.3">
      <c r="B2252" s="32"/>
      <c r="C2252" s="13" t="str">
        <f t="shared" si="35"/>
        <v/>
      </c>
    </row>
    <row r="2253" spans="2:3" x14ac:dyDescent="0.3">
      <c r="B2253" s="32"/>
      <c r="C2253" s="13" t="str">
        <f t="shared" si="35"/>
        <v/>
      </c>
    </row>
    <row r="2254" spans="2:3" x14ac:dyDescent="0.3">
      <c r="B2254" s="32"/>
      <c r="C2254" s="13" t="str">
        <f t="shared" si="35"/>
        <v/>
      </c>
    </row>
    <row r="2255" spans="2:3" x14ac:dyDescent="0.3">
      <c r="B2255" s="32"/>
      <c r="C2255" s="13" t="str">
        <f t="shared" si="35"/>
        <v/>
      </c>
    </row>
    <row r="2256" spans="2:3" x14ac:dyDescent="0.3">
      <c r="B2256" s="32"/>
      <c r="C2256" s="13" t="str">
        <f t="shared" si="35"/>
        <v/>
      </c>
    </row>
    <row r="2257" spans="2:3" x14ac:dyDescent="0.3">
      <c r="B2257" s="32"/>
      <c r="C2257" s="13" t="str">
        <f t="shared" si="35"/>
        <v/>
      </c>
    </row>
    <row r="2258" spans="2:3" x14ac:dyDescent="0.3">
      <c r="B2258" s="32"/>
      <c r="C2258" s="13" t="str">
        <f t="shared" si="35"/>
        <v/>
      </c>
    </row>
    <row r="2259" spans="2:3" x14ac:dyDescent="0.3">
      <c r="B2259" s="32"/>
      <c r="C2259" s="13" t="str">
        <f t="shared" si="35"/>
        <v/>
      </c>
    </row>
    <row r="2260" spans="2:3" x14ac:dyDescent="0.3">
      <c r="B2260" s="32"/>
      <c r="C2260" s="13" t="str">
        <f t="shared" si="35"/>
        <v/>
      </c>
    </row>
    <row r="2261" spans="2:3" x14ac:dyDescent="0.3">
      <c r="B2261" s="32"/>
      <c r="C2261" s="13" t="str">
        <f t="shared" si="35"/>
        <v/>
      </c>
    </row>
    <row r="2262" spans="2:3" x14ac:dyDescent="0.3">
      <c r="B2262" s="32"/>
      <c r="C2262" s="13" t="str">
        <f t="shared" si="35"/>
        <v/>
      </c>
    </row>
    <row r="2263" spans="2:3" x14ac:dyDescent="0.3">
      <c r="B2263" s="32"/>
      <c r="C2263" s="13" t="str">
        <f t="shared" si="35"/>
        <v/>
      </c>
    </row>
    <row r="2264" spans="2:3" x14ac:dyDescent="0.3">
      <c r="B2264" s="32"/>
      <c r="C2264" s="13" t="str">
        <f t="shared" si="35"/>
        <v/>
      </c>
    </row>
    <row r="2265" spans="2:3" x14ac:dyDescent="0.3">
      <c r="B2265" s="32"/>
      <c r="C2265" s="13" t="str">
        <f t="shared" si="35"/>
        <v/>
      </c>
    </row>
    <row r="2266" spans="2:3" x14ac:dyDescent="0.3">
      <c r="B2266" s="32"/>
      <c r="C2266" s="13" t="str">
        <f t="shared" si="35"/>
        <v/>
      </c>
    </row>
    <row r="2267" spans="2:3" x14ac:dyDescent="0.3">
      <c r="B2267" s="32"/>
      <c r="C2267" s="13" t="str">
        <f t="shared" si="35"/>
        <v/>
      </c>
    </row>
    <row r="2268" spans="2:3" x14ac:dyDescent="0.3">
      <c r="B2268" s="32"/>
      <c r="C2268" s="13" t="str">
        <f t="shared" si="35"/>
        <v/>
      </c>
    </row>
    <row r="2269" spans="2:3" x14ac:dyDescent="0.3">
      <c r="B2269" s="32"/>
      <c r="C2269" s="13" t="str">
        <f t="shared" si="35"/>
        <v/>
      </c>
    </row>
    <row r="2270" spans="2:3" x14ac:dyDescent="0.3">
      <c r="B2270" s="32"/>
      <c r="C2270" s="13" t="str">
        <f t="shared" si="35"/>
        <v/>
      </c>
    </row>
    <row r="2271" spans="2:3" x14ac:dyDescent="0.3">
      <c r="B2271" s="32"/>
      <c r="C2271" s="13" t="str">
        <f t="shared" si="35"/>
        <v/>
      </c>
    </row>
    <row r="2272" spans="2:3" x14ac:dyDescent="0.3">
      <c r="B2272" s="32"/>
      <c r="C2272" s="13" t="str">
        <f t="shared" si="35"/>
        <v/>
      </c>
    </row>
    <row r="2273" spans="2:3" x14ac:dyDescent="0.3">
      <c r="B2273" s="32"/>
      <c r="C2273" s="13" t="str">
        <f t="shared" si="35"/>
        <v/>
      </c>
    </row>
    <row r="2274" spans="2:3" x14ac:dyDescent="0.3">
      <c r="B2274" s="32"/>
      <c r="C2274" s="13" t="str">
        <f t="shared" si="35"/>
        <v/>
      </c>
    </row>
    <row r="2275" spans="2:3" x14ac:dyDescent="0.3">
      <c r="B2275" s="32"/>
      <c r="C2275" s="13" t="str">
        <f t="shared" si="35"/>
        <v/>
      </c>
    </row>
    <row r="2276" spans="2:3" x14ac:dyDescent="0.3">
      <c r="B2276" s="32"/>
      <c r="C2276" s="13" t="str">
        <f t="shared" si="35"/>
        <v/>
      </c>
    </row>
    <row r="2277" spans="2:3" x14ac:dyDescent="0.3">
      <c r="B2277" s="32"/>
      <c r="C2277" s="13" t="str">
        <f t="shared" si="35"/>
        <v/>
      </c>
    </row>
    <row r="2278" spans="2:3" x14ac:dyDescent="0.3">
      <c r="B2278" s="32"/>
      <c r="C2278" s="13" t="str">
        <f t="shared" si="35"/>
        <v/>
      </c>
    </row>
    <row r="2279" spans="2:3" x14ac:dyDescent="0.3">
      <c r="B2279" s="32"/>
      <c r="C2279" s="13" t="str">
        <f t="shared" si="35"/>
        <v/>
      </c>
    </row>
    <row r="2280" spans="2:3" x14ac:dyDescent="0.3">
      <c r="B2280" s="32"/>
      <c r="C2280" s="13" t="str">
        <f t="shared" si="35"/>
        <v/>
      </c>
    </row>
    <row r="2281" spans="2:3" x14ac:dyDescent="0.3">
      <c r="B2281" s="32"/>
      <c r="C2281" s="13" t="str">
        <f t="shared" si="35"/>
        <v/>
      </c>
    </row>
    <row r="2282" spans="2:3" x14ac:dyDescent="0.3">
      <c r="B2282" s="32"/>
      <c r="C2282" s="13" t="str">
        <f t="shared" si="35"/>
        <v/>
      </c>
    </row>
    <row r="2283" spans="2:3" x14ac:dyDescent="0.3">
      <c r="B2283" s="32"/>
      <c r="C2283" s="13" t="str">
        <f t="shared" si="35"/>
        <v/>
      </c>
    </row>
    <row r="2284" spans="2:3" x14ac:dyDescent="0.3">
      <c r="B2284" s="32"/>
      <c r="C2284" s="13" t="str">
        <f t="shared" si="35"/>
        <v/>
      </c>
    </row>
    <row r="2285" spans="2:3" x14ac:dyDescent="0.3">
      <c r="B2285" s="32"/>
      <c r="C2285" s="13" t="str">
        <f t="shared" si="35"/>
        <v/>
      </c>
    </row>
    <row r="2286" spans="2:3" x14ac:dyDescent="0.3">
      <c r="B2286" s="32"/>
      <c r="C2286" s="13" t="str">
        <f t="shared" si="35"/>
        <v/>
      </c>
    </row>
    <row r="2287" spans="2:3" x14ac:dyDescent="0.3">
      <c r="B2287" s="32"/>
      <c r="C2287" s="13" t="str">
        <f t="shared" si="35"/>
        <v/>
      </c>
    </row>
    <row r="2288" spans="2:3" x14ac:dyDescent="0.3">
      <c r="B2288" s="32"/>
      <c r="C2288" s="13" t="str">
        <f t="shared" si="35"/>
        <v/>
      </c>
    </row>
    <row r="2289" spans="2:3" x14ac:dyDescent="0.3">
      <c r="B2289" s="32"/>
      <c r="C2289" s="13" t="str">
        <f t="shared" si="35"/>
        <v/>
      </c>
    </row>
    <row r="2290" spans="2:3" x14ac:dyDescent="0.3">
      <c r="B2290" s="32"/>
      <c r="C2290" s="13" t="str">
        <f t="shared" si="35"/>
        <v/>
      </c>
    </row>
    <row r="2291" spans="2:3" x14ac:dyDescent="0.3">
      <c r="B2291" s="32"/>
      <c r="C2291" s="13" t="str">
        <f t="shared" si="35"/>
        <v/>
      </c>
    </row>
    <row r="2292" spans="2:3" x14ac:dyDescent="0.3">
      <c r="B2292" s="32"/>
      <c r="C2292" s="13" t="str">
        <f t="shared" si="35"/>
        <v/>
      </c>
    </row>
    <row r="2293" spans="2:3" x14ac:dyDescent="0.3">
      <c r="B2293" s="32"/>
      <c r="C2293" s="13" t="str">
        <f t="shared" si="35"/>
        <v/>
      </c>
    </row>
    <row r="2294" spans="2:3" x14ac:dyDescent="0.3">
      <c r="B2294" s="32"/>
      <c r="C2294" s="13" t="str">
        <f t="shared" si="35"/>
        <v/>
      </c>
    </row>
    <row r="2295" spans="2:3" x14ac:dyDescent="0.3">
      <c r="B2295" s="32"/>
      <c r="C2295" s="13" t="str">
        <f t="shared" si="35"/>
        <v/>
      </c>
    </row>
    <row r="2296" spans="2:3" x14ac:dyDescent="0.3">
      <c r="B2296" s="32"/>
      <c r="C2296" s="13" t="str">
        <f t="shared" si="35"/>
        <v/>
      </c>
    </row>
    <row r="2297" spans="2:3" x14ac:dyDescent="0.3">
      <c r="B2297" s="32"/>
      <c r="C2297" s="13" t="str">
        <f t="shared" si="35"/>
        <v/>
      </c>
    </row>
    <row r="2298" spans="2:3" x14ac:dyDescent="0.3">
      <c r="B2298" s="32"/>
      <c r="C2298" s="13" t="str">
        <f t="shared" si="35"/>
        <v/>
      </c>
    </row>
    <row r="2299" spans="2:3" x14ac:dyDescent="0.3">
      <c r="B2299" s="32"/>
      <c r="C2299" s="13" t="str">
        <f t="shared" si="35"/>
        <v/>
      </c>
    </row>
    <row r="2300" spans="2:3" x14ac:dyDescent="0.3">
      <c r="B2300" s="32"/>
      <c r="C2300" s="13" t="str">
        <f t="shared" si="35"/>
        <v/>
      </c>
    </row>
    <row r="2301" spans="2:3" x14ac:dyDescent="0.3">
      <c r="B2301" s="32"/>
      <c r="C2301" s="13" t="str">
        <f t="shared" si="35"/>
        <v/>
      </c>
    </row>
    <row r="2302" spans="2:3" x14ac:dyDescent="0.3">
      <c r="B2302" s="32"/>
      <c r="C2302" s="13" t="str">
        <f t="shared" si="35"/>
        <v/>
      </c>
    </row>
    <row r="2303" spans="2:3" x14ac:dyDescent="0.3">
      <c r="B2303" s="32"/>
      <c r="C2303" s="13" t="str">
        <f t="shared" si="35"/>
        <v/>
      </c>
    </row>
    <row r="2304" spans="2:3" x14ac:dyDescent="0.3">
      <c r="B2304" s="32"/>
      <c r="C2304" s="13" t="str">
        <f t="shared" si="35"/>
        <v/>
      </c>
    </row>
    <row r="2305" spans="2:3" x14ac:dyDescent="0.3">
      <c r="B2305" s="32"/>
      <c r="C2305" s="13" t="str">
        <f t="shared" si="35"/>
        <v/>
      </c>
    </row>
    <row r="2306" spans="2:3" x14ac:dyDescent="0.3">
      <c r="B2306" s="32"/>
      <c r="C2306" s="13" t="str">
        <f t="shared" si="35"/>
        <v/>
      </c>
    </row>
    <row r="2307" spans="2:3" x14ac:dyDescent="0.3">
      <c r="B2307" s="32"/>
      <c r="C2307" s="13" t="str">
        <f t="shared" si="35"/>
        <v/>
      </c>
    </row>
    <row r="2308" spans="2:3" x14ac:dyDescent="0.3">
      <c r="B2308" s="32"/>
      <c r="C2308" s="13" t="str">
        <f t="shared" si="35"/>
        <v/>
      </c>
    </row>
    <row r="2309" spans="2:3" x14ac:dyDescent="0.3">
      <c r="B2309" s="32"/>
      <c r="C2309" s="13" t="str">
        <f t="shared" ref="C2309:C2372" si="36">IF(B2309="","",IF(ISNUMBER(B2309),TEXT(B2309,"0"),SUBSTITUTE(SUBSTITUTE(TRIM(B2309),"-","")," ","")))</f>
        <v/>
      </c>
    </row>
    <row r="2310" spans="2:3" x14ac:dyDescent="0.3">
      <c r="B2310" s="32"/>
      <c r="C2310" s="13" t="str">
        <f t="shared" si="36"/>
        <v/>
      </c>
    </row>
    <row r="2311" spans="2:3" x14ac:dyDescent="0.3">
      <c r="B2311" s="32"/>
      <c r="C2311" s="13" t="str">
        <f t="shared" si="36"/>
        <v/>
      </c>
    </row>
    <row r="2312" spans="2:3" x14ac:dyDescent="0.3">
      <c r="B2312" s="32"/>
      <c r="C2312" s="13" t="str">
        <f t="shared" si="36"/>
        <v/>
      </c>
    </row>
    <row r="2313" spans="2:3" x14ac:dyDescent="0.3">
      <c r="B2313" s="32"/>
      <c r="C2313" s="13" t="str">
        <f t="shared" si="36"/>
        <v/>
      </c>
    </row>
    <row r="2314" spans="2:3" x14ac:dyDescent="0.3">
      <c r="B2314" s="32"/>
      <c r="C2314" s="13" t="str">
        <f t="shared" si="36"/>
        <v/>
      </c>
    </row>
    <row r="2315" spans="2:3" x14ac:dyDescent="0.3">
      <c r="B2315" s="32"/>
      <c r="C2315" s="13" t="str">
        <f t="shared" si="36"/>
        <v/>
      </c>
    </row>
    <row r="2316" spans="2:3" x14ac:dyDescent="0.3">
      <c r="B2316" s="32"/>
      <c r="C2316" s="13" t="str">
        <f t="shared" si="36"/>
        <v/>
      </c>
    </row>
    <row r="2317" spans="2:3" x14ac:dyDescent="0.3">
      <c r="B2317" s="32"/>
      <c r="C2317" s="13" t="str">
        <f t="shared" si="36"/>
        <v/>
      </c>
    </row>
    <row r="2318" spans="2:3" x14ac:dyDescent="0.3">
      <c r="B2318" s="32"/>
      <c r="C2318" s="13" t="str">
        <f t="shared" si="36"/>
        <v/>
      </c>
    </row>
    <row r="2319" spans="2:3" x14ac:dyDescent="0.3">
      <c r="B2319" s="32"/>
      <c r="C2319" s="13" t="str">
        <f t="shared" si="36"/>
        <v/>
      </c>
    </row>
    <row r="2320" spans="2:3" x14ac:dyDescent="0.3">
      <c r="B2320" s="32"/>
      <c r="C2320" s="13" t="str">
        <f t="shared" si="36"/>
        <v/>
      </c>
    </row>
    <row r="2321" spans="2:3" x14ac:dyDescent="0.3">
      <c r="B2321" s="32"/>
      <c r="C2321" s="13" t="str">
        <f t="shared" si="36"/>
        <v/>
      </c>
    </row>
    <row r="2322" spans="2:3" x14ac:dyDescent="0.3">
      <c r="B2322" s="32"/>
      <c r="C2322" s="13" t="str">
        <f t="shared" si="36"/>
        <v/>
      </c>
    </row>
    <row r="2323" spans="2:3" x14ac:dyDescent="0.3">
      <c r="B2323" s="32"/>
      <c r="C2323" s="13" t="str">
        <f t="shared" si="36"/>
        <v/>
      </c>
    </row>
    <row r="2324" spans="2:3" x14ac:dyDescent="0.3">
      <c r="B2324" s="32"/>
      <c r="C2324" s="13" t="str">
        <f t="shared" si="36"/>
        <v/>
      </c>
    </row>
    <row r="2325" spans="2:3" x14ac:dyDescent="0.3">
      <c r="B2325" s="32"/>
      <c r="C2325" s="13" t="str">
        <f t="shared" si="36"/>
        <v/>
      </c>
    </row>
    <row r="2326" spans="2:3" x14ac:dyDescent="0.3">
      <c r="B2326" s="32"/>
      <c r="C2326" s="13" t="str">
        <f t="shared" si="36"/>
        <v/>
      </c>
    </row>
    <row r="2327" spans="2:3" x14ac:dyDescent="0.3">
      <c r="B2327" s="32"/>
      <c r="C2327" s="13" t="str">
        <f t="shared" si="36"/>
        <v/>
      </c>
    </row>
    <row r="2328" spans="2:3" x14ac:dyDescent="0.3">
      <c r="B2328" s="32"/>
      <c r="C2328" s="13" t="str">
        <f t="shared" si="36"/>
        <v/>
      </c>
    </row>
    <row r="2329" spans="2:3" x14ac:dyDescent="0.3">
      <c r="B2329" s="32"/>
      <c r="C2329" s="13" t="str">
        <f t="shared" si="36"/>
        <v/>
      </c>
    </row>
    <row r="2330" spans="2:3" x14ac:dyDescent="0.3">
      <c r="B2330" s="32"/>
      <c r="C2330" s="13" t="str">
        <f t="shared" si="36"/>
        <v/>
      </c>
    </row>
    <row r="2331" spans="2:3" x14ac:dyDescent="0.3">
      <c r="B2331" s="32"/>
      <c r="C2331" s="13" t="str">
        <f t="shared" si="36"/>
        <v/>
      </c>
    </row>
    <row r="2332" spans="2:3" x14ac:dyDescent="0.3">
      <c r="B2332" s="32"/>
      <c r="C2332" s="13" t="str">
        <f t="shared" si="36"/>
        <v/>
      </c>
    </row>
    <row r="2333" spans="2:3" x14ac:dyDescent="0.3">
      <c r="B2333" s="32"/>
      <c r="C2333" s="13" t="str">
        <f t="shared" si="36"/>
        <v/>
      </c>
    </row>
    <row r="2334" spans="2:3" x14ac:dyDescent="0.3">
      <c r="B2334" s="32"/>
      <c r="C2334" s="13" t="str">
        <f t="shared" si="36"/>
        <v/>
      </c>
    </row>
    <row r="2335" spans="2:3" x14ac:dyDescent="0.3">
      <c r="B2335" s="32"/>
      <c r="C2335" s="13" t="str">
        <f t="shared" si="36"/>
        <v/>
      </c>
    </row>
    <row r="2336" spans="2:3" x14ac:dyDescent="0.3">
      <c r="B2336" s="32"/>
      <c r="C2336" s="13" t="str">
        <f t="shared" si="36"/>
        <v/>
      </c>
    </row>
    <row r="2337" spans="2:3" x14ac:dyDescent="0.3">
      <c r="B2337" s="32"/>
      <c r="C2337" s="13" t="str">
        <f t="shared" si="36"/>
        <v/>
      </c>
    </row>
    <row r="2338" spans="2:3" x14ac:dyDescent="0.3">
      <c r="B2338" s="32"/>
      <c r="C2338" s="13" t="str">
        <f t="shared" si="36"/>
        <v/>
      </c>
    </row>
    <row r="2339" spans="2:3" x14ac:dyDescent="0.3">
      <c r="B2339" s="32"/>
      <c r="C2339" s="13" t="str">
        <f t="shared" si="36"/>
        <v/>
      </c>
    </row>
    <row r="2340" spans="2:3" x14ac:dyDescent="0.3">
      <c r="B2340" s="32"/>
      <c r="C2340" s="13" t="str">
        <f t="shared" si="36"/>
        <v/>
      </c>
    </row>
    <row r="2341" spans="2:3" x14ac:dyDescent="0.3">
      <c r="B2341" s="32"/>
      <c r="C2341" s="13" t="str">
        <f t="shared" si="36"/>
        <v/>
      </c>
    </row>
    <row r="2342" spans="2:3" x14ac:dyDescent="0.3">
      <c r="B2342" s="32"/>
      <c r="C2342" s="13" t="str">
        <f t="shared" si="36"/>
        <v/>
      </c>
    </row>
    <row r="2343" spans="2:3" x14ac:dyDescent="0.3">
      <c r="B2343" s="32"/>
      <c r="C2343" s="13" t="str">
        <f t="shared" si="36"/>
        <v/>
      </c>
    </row>
    <row r="2344" spans="2:3" x14ac:dyDescent="0.3">
      <c r="B2344" s="32"/>
      <c r="C2344" s="13" t="str">
        <f t="shared" si="36"/>
        <v/>
      </c>
    </row>
    <row r="2345" spans="2:3" x14ac:dyDescent="0.3">
      <c r="B2345" s="32"/>
      <c r="C2345" s="13" t="str">
        <f t="shared" si="36"/>
        <v/>
      </c>
    </row>
    <row r="2346" spans="2:3" x14ac:dyDescent="0.3">
      <c r="B2346" s="32"/>
      <c r="C2346" s="13" t="str">
        <f t="shared" si="36"/>
        <v/>
      </c>
    </row>
    <row r="2347" spans="2:3" x14ac:dyDescent="0.3">
      <c r="B2347" s="32"/>
      <c r="C2347" s="13" t="str">
        <f t="shared" si="36"/>
        <v/>
      </c>
    </row>
    <row r="2348" spans="2:3" x14ac:dyDescent="0.3">
      <c r="B2348" s="32"/>
      <c r="C2348" s="13" t="str">
        <f t="shared" si="36"/>
        <v/>
      </c>
    </row>
    <row r="2349" spans="2:3" x14ac:dyDescent="0.3">
      <c r="B2349" s="32"/>
      <c r="C2349" s="13" t="str">
        <f t="shared" si="36"/>
        <v/>
      </c>
    </row>
    <row r="2350" spans="2:3" x14ac:dyDescent="0.3">
      <c r="B2350" s="32"/>
      <c r="C2350" s="13" t="str">
        <f t="shared" si="36"/>
        <v/>
      </c>
    </row>
    <row r="2351" spans="2:3" x14ac:dyDescent="0.3">
      <c r="B2351" s="32"/>
      <c r="C2351" s="13" t="str">
        <f t="shared" si="36"/>
        <v/>
      </c>
    </row>
    <row r="2352" spans="2:3" x14ac:dyDescent="0.3">
      <c r="B2352" s="32"/>
      <c r="C2352" s="13" t="str">
        <f t="shared" si="36"/>
        <v/>
      </c>
    </row>
    <row r="2353" spans="2:3" x14ac:dyDescent="0.3">
      <c r="B2353" s="32"/>
      <c r="C2353" s="13" t="str">
        <f t="shared" si="36"/>
        <v/>
      </c>
    </row>
    <row r="2354" spans="2:3" x14ac:dyDescent="0.3">
      <c r="B2354" s="32"/>
      <c r="C2354" s="13" t="str">
        <f t="shared" si="36"/>
        <v/>
      </c>
    </row>
    <row r="2355" spans="2:3" x14ac:dyDescent="0.3">
      <c r="B2355" s="32"/>
      <c r="C2355" s="13" t="str">
        <f t="shared" si="36"/>
        <v/>
      </c>
    </row>
    <row r="2356" spans="2:3" x14ac:dyDescent="0.3">
      <c r="B2356" s="32"/>
      <c r="C2356" s="13" t="str">
        <f t="shared" si="36"/>
        <v/>
      </c>
    </row>
    <row r="2357" spans="2:3" x14ac:dyDescent="0.3">
      <c r="B2357" s="32"/>
      <c r="C2357" s="13" t="str">
        <f t="shared" si="36"/>
        <v/>
      </c>
    </row>
    <row r="2358" spans="2:3" x14ac:dyDescent="0.3">
      <c r="B2358" s="32"/>
      <c r="C2358" s="13" t="str">
        <f t="shared" si="36"/>
        <v/>
      </c>
    </row>
    <row r="2359" spans="2:3" x14ac:dyDescent="0.3">
      <c r="B2359" s="32"/>
      <c r="C2359" s="13" t="str">
        <f t="shared" si="36"/>
        <v/>
      </c>
    </row>
    <row r="2360" spans="2:3" x14ac:dyDescent="0.3">
      <c r="B2360" s="32"/>
      <c r="C2360" s="13" t="str">
        <f t="shared" si="36"/>
        <v/>
      </c>
    </row>
    <row r="2361" spans="2:3" x14ac:dyDescent="0.3">
      <c r="B2361" s="32"/>
      <c r="C2361" s="13" t="str">
        <f t="shared" si="36"/>
        <v/>
      </c>
    </row>
    <row r="2362" spans="2:3" x14ac:dyDescent="0.3">
      <c r="B2362" s="32"/>
      <c r="C2362" s="13" t="str">
        <f t="shared" si="36"/>
        <v/>
      </c>
    </row>
    <row r="2363" spans="2:3" x14ac:dyDescent="0.3">
      <c r="B2363" s="32"/>
      <c r="C2363" s="13" t="str">
        <f t="shared" si="36"/>
        <v/>
      </c>
    </row>
    <row r="2364" spans="2:3" x14ac:dyDescent="0.3">
      <c r="B2364" s="32"/>
      <c r="C2364" s="13" t="str">
        <f t="shared" si="36"/>
        <v/>
      </c>
    </row>
    <row r="2365" spans="2:3" x14ac:dyDescent="0.3">
      <c r="B2365" s="32"/>
      <c r="C2365" s="13" t="str">
        <f t="shared" si="36"/>
        <v/>
      </c>
    </row>
    <row r="2366" spans="2:3" x14ac:dyDescent="0.3">
      <c r="B2366" s="32"/>
      <c r="C2366" s="13" t="str">
        <f t="shared" si="36"/>
        <v/>
      </c>
    </row>
    <row r="2367" spans="2:3" x14ac:dyDescent="0.3">
      <c r="B2367" s="32"/>
      <c r="C2367" s="13" t="str">
        <f t="shared" si="36"/>
        <v/>
      </c>
    </row>
    <row r="2368" spans="2:3" x14ac:dyDescent="0.3">
      <c r="B2368" s="32"/>
      <c r="C2368" s="13" t="str">
        <f t="shared" si="36"/>
        <v/>
      </c>
    </row>
    <row r="2369" spans="2:3" x14ac:dyDescent="0.3">
      <c r="B2369" s="32"/>
      <c r="C2369" s="13" t="str">
        <f t="shared" si="36"/>
        <v/>
      </c>
    </row>
    <row r="2370" spans="2:3" x14ac:dyDescent="0.3">
      <c r="B2370" s="32"/>
      <c r="C2370" s="13" t="str">
        <f t="shared" si="36"/>
        <v/>
      </c>
    </row>
    <row r="2371" spans="2:3" x14ac:dyDescent="0.3">
      <c r="B2371" s="32"/>
      <c r="C2371" s="13" t="str">
        <f t="shared" si="36"/>
        <v/>
      </c>
    </row>
    <row r="2372" spans="2:3" x14ac:dyDescent="0.3">
      <c r="B2372" s="32"/>
      <c r="C2372" s="13" t="str">
        <f t="shared" si="36"/>
        <v/>
      </c>
    </row>
    <row r="2373" spans="2:3" x14ac:dyDescent="0.3">
      <c r="B2373" s="32"/>
      <c r="C2373" s="13" t="str">
        <f t="shared" ref="C2373:C2436" si="37">IF(B2373="","",IF(ISNUMBER(B2373),TEXT(B2373,"0"),SUBSTITUTE(SUBSTITUTE(TRIM(B2373),"-","")," ","")))</f>
        <v/>
      </c>
    </row>
    <row r="2374" spans="2:3" x14ac:dyDescent="0.3">
      <c r="B2374" s="32"/>
      <c r="C2374" s="13" t="str">
        <f t="shared" si="37"/>
        <v/>
      </c>
    </row>
    <row r="2375" spans="2:3" x14ac:dyDescent="0.3">
      <c r="B2375" s="32"/>
      <c r="C2375" s="13" t="str">
        <f t="shared" si="37"/>
        <v/>
      </c>
    </row>
    <row r="2376" spans="2:3" x14ac:dyDescent="0.3">
      <c r="B2376" s="32"/>
      <c r="C2376" s="13" t="str">
        <f t="shared" si="37"/>
        <v/>
      </c>
    </row>
    <row r="2377" spans="2:3" x14ac:dyDescent="0.3">
      <c r="B2377" s="32"/>
      <c r="C2377" s="13" t="str">
        <f t="shared" si="37"/>
        <v/>
      </c>
    </row>
    <row r="2378" spans="2:3" x14ac:dyDescent="0.3">
      <c r="B2378" s="32"/>
      <c r="C2378" s="13" t="str">
        <f t="shared" si="37"/>
        <v/>
      </c>
    </row>
    <row r="2379" spans="2:3" x14ac:dyDescent="0.3">
      <c r="B2379" s="32"/>
      <c r="C2379" s="13" t="str">
        <f t="shared" si="37"/>
        <v/>
      </c>
    </row>
    <row r="2380" spans="2:3" x14ac:dyDescent="0.3">
      <c r="B2380" s="32"/>
      <c r="C2380" s="13" t="str">
        <f t="shared" si="37"/>
        <v/>
      </c>
    </row>
    <row r="2381" spans="2:3" x14ac:dyDescent="0.3">
      <c r="B2381" s="32"/>
      <c r="C2381" s="13" t="str">
        <f t="shared" si="37"/>
        <v/>
      </c>
    </row>
    <row r="2382" spans="2:3" x14ac:dyDescent="0.3">
      <c r="B2382" s="32"/>
      <c r="C2382" s="13" t="str">
        <f t="shared" si="37"/>
        <v/>
      </c>
    </row>
    <row r="2383" spans="2:3" x14ac:dyDescent="0.3">
      <c r="B2383" s="32"/>
      <c r="C2383" s="13" t="str">
        <f t="shared" si="37"/>
        <v/>
      </c>
    </row>
    <row r="2384" spans="2:3" x14ac:dyDescent="0.3">
      <c r="B2384" s="32"/>
      <c r="C2384" s="13" t="str">
        <f t="shared" si="37"/>
        <v/>
      </c>
    </row>
    <row r="2385" spans="2:3" x14ac:dyDescent="0.3">
      <c r="B2385" s="32"/>
      <c r="C2385" s="13" t="str">
        <f t="shared" si="37"/>
        <v/>
      </c>
    </row>
    <row r="2386" spans="2:3" x14ac:dyDescent="0.3">
      <c r="B2386" s="32"/>
      <c r="C2386" s="13" t="str">
        <f t="shared" si="37"/>
        <v/>
      </c>
    </row>
    <row r="2387" spans="2:3" x14ac:dyDescent="0.3">
      <c r="B2387" s="32"/>
      <c r="C2387" s="13" t="str">
        <f t="shared" si="37"/>
        <v/>
      </c>
    </row>
    <row r="2388" spans="2:3" x14ac:dyDescent="0.3">
      <c r="B2388" s="32"/>
      <c r="C2388" s="13" t="str">
        <f t="shared" si="37"/>
        <v/>
      </c>
    </row>
    <row r="2389" spans="2:3" x14ac:dyDescent="0.3">
      <c r="B2389" s="32"/>
      <c r="C2389" s="13" t="str">
        <f t="shared" si="37"/>
        <v/>
      </c>
    </row>
    <row r="2390" spans="2:3" x14ac:dyDescent="0.3">
      <c r="B2390" s="32"/>
      <c r="C2390" s="13" t="str">
        <f t="shared" si="37"/>
        <v/>
      </c>
    </row>
    <row r="2391" spans="2:3" x14ac:dyDescent="0.3">
      <c r="B2391" s="32"/>
      <c r="C2391" s="13" t="str">
        <f t="shared" si="37"/>
        <v/>
      </c>
    </row>
    <row r="2392" spans="2:3" x14ac:dyDescent="0.3">
      <c r="B2392" s="32"/>
      <c r="C2392" s="13" t="str">
        <f t="shared" si="37"/>
        <v/>
      </c>
    </row>
    <row r="2393" spans="2:3" x14ac:dyDescent="0.3">
      <c r="B2393" s="32"/>
      <c r="C2393" s="13" t="str">
        <f t="shared" si="37"/>
        <v/>
      </c>
    </row>
    <row r="2394" spans="2:3" x14ac:dyDescent="0.3">
      <c r="B2394" s="32"/>
      <c r="C2394" s="13" t="str">
        <f t="shared" si="37"/>
        <v/>
      </c>
    </row>
    <row r="2395" spans="2:3" x14ac:dyDescent="0.3">
      <c r="B2395" s="32"/>
      <c r="C2395" s="13" t="str">
        <f t="shared" si="37"/>
        <v/>
      </c>
    </row>
    <row r="2396" spans="2:3" x14ac:dyDescent="0.3">
      <c r="B2396" s="32"/>
      <c r="C2396" s="13" t="str">
        <f t="shared" si="37"/>
        <v/>
      </c>
    </row>
    <row r="2397" spans="2:3" x14ac:dyDescent="0.3">
      <c r="B2397" s="32"/>
      <c r="C2397" s="13" t="str">
        <f t="shared" si="37"/>
        <v/>
      </c>
    </row>
    <row r="2398" spans="2:3" x14ac:dyDescent="0.3">
      <c r="B2398" s="32"/>
      <c r="C2398" s="13" t="str">
        <f t="shared" si="37"/>
        <v/>
      </c>
    </row>
    <row r="2399" spans="2:3" x14ac:dyDescent="0.3">
      <c r="B2399" s="32"/>
      <c r="C2399" s="13" t="str">
        <f t="shared" si="37"/>
        <v/>
      </c>
    </row>
    <row r="2400" spans="2:3" x14ac:dyDescent="0.3">
      <c r="B2400" s="32"/>
      <c r="C2400" s="13" t="str">
        <f t="shared" si="37"/>
        <v/>
      </c>
    </row>
    <row r="2401" spans="2:3" x14ac:dyDescent="0.3">
      <c r="B2401" s="32"/>
      <c r="C2401" s="13" t="str">
        <f t="shared" si="37"/>
        <v/>
      </c>
    </row>
    <row r="2402" spans="2:3" x14ac:dyDescent="0.3">
      <c r="B2402" s="32"/>
      <c r="C2402" s="13" t="str">
        <f t="shared" si="37"/>
        <v/>
      </c>
    </row>
    <row r="2403" spans="2:3" x14ac:dyDescent="0.3">
      <c r="B2403" s="32"/>
      <c r="C2403" s="13" t="str">
        <f t="shared" si="37"/>
        <v/>
      </c>
    </row>
    <row r="2404" spans="2:3" x14ac:dyDescent="0.3">
      <c r="B2404" s="32"/>
      <c r="C2404" s="13" t="str">
        <f t="shared" si="37"/>
        <v/>
      </c>
    </row>
    <row r="2405" spans="2:3" x14ac:dyDescent="0.3">
      <c r="B2405" s="32"/>
      <c r="C2405" s="13" t="str">
        <f t="shared" si="37"/>
        <v/>
      </c>
    </row>
    <row r="2406" spans="2:3" x14ac:dyDescent="0.3">
      <c r="B2406" s="32"/>
      <c r="C2406" s="13" t="str">
        <f t="shared" si="37"/>
        <v/>
      </c>
    </row>
    <row r="2407" spans="2:3" x14ac:dyDescent="0.3">
      <c r="B2407" s="32"/>
      <c r="C2407" s="13" t="str">
        <f t="shared" si="37"/>
        <v/>
      </c>
    </row>
    <row r="2408" spans="2:3" x14ac:dyDescent="0.3">
      <c r="B2408" s="32"/>
      <c r="C2408" s="13" t="str">
        <f t="shared" si="37"/>
        <v/>
      </c>
    </row>
    <row r="2409" spans="2:3" x14ac:dyDescent="0.3">
      <c r="B2409" s="32"/>
      <c r="C2409" s="13" t="str">
        <f t="shared" si="37"/>
        <v/>
      </c>
    </row>
    <row r="2410" spans="2:3" x14ac:dyDescent="0.3">
      <c r="B2410" s="32"/>
      <c r="C2410" s="13" t="str">
        <f t="shared" si="37"/>
        <v/>
      </c>
    </row>
    <row r="2411" spans="2:3" x14ac:dyDescent="0.3">
      <c r="B2411" s="32"/>
      <c r="C2411" s="13" t="str">
        <f t="shared" si="37"/>
        <v/>
      </c>
    </row>
    <row r="2412" spans="2:3" x14ac:dyDescent="0.3">
      <c r="B2412" s="32"/>
      <c r="C2412" s="13" t="str">
        <f t="shared" si="37"/>
        <v/>
      </c>
    </row>
    <row r="2413" spans="2:3" x14ac:dyDescent="0.3">
      <c r="B2413" s="32"/>
      <c r="C2413" s="13" t="str">
        <f t="shared" si="37"/>
        <v/>
      </c>
    </row>
    <row r="2414" spans="2:3" x14ac:dyDescent="0.3">
      <c r="B2414" s="32"/>
      <c r="C2414" s="13" t="str">
        <f t="shared" si="37"/>
        <v/>
      </c>
    </row>
    <row r="2415" spans="2:3" x14ac:dyDescent="0.3">
      <c r="B2415" s="32"/>
      <c r="C2415" s="13" t="str">
        <f t="shared" si="37"/>
        <v/>
      </c>
    </row>
    <row r="2416" spans="2:3" x14ac:dyDescent="0.3">
      <c r="B2416" s="32"/>
      <c r="C2416" s="13" t="str">
        <f t="shared" si="37"/>
        <v/>
      </c>
    </row>
    <row r="2417" spans="2:3" x14ac:dyDescent="0.3">
      <c r="B2417" s="32"/>
      <c r="C2417" s="13" t="str">
        <f t="shared" si="37"/>
        <v/>
      </c>
    </row>
    <row r="2418" spans="2:3" x14ac:dyDescent="0.3">
      <c r="B2418" s="32"/>
      <c r="C2418" s="13" t="str">
        <f t="shared" si="37"/>
        <v/>
      </c>
    </row>
    <row r="2419" spans="2:3" x14ac:dyDescent="0.3">
      <c r="B2419" s="32"/>
      <c r="C2419" s="13" t="str">
        <f t="shared" si="37"/>
        <v/>
      </c>
    </row>
    <row r="2420" spans="2:3" x14ac:dyDescent="0.3">
      <c r="B2420" s="32"/>
      <c r="C2420" s="13" t="str">
        <f t="shared" si="37"/>
        <v/>
      </c>
    </row>
    <row r="2421" spans="2:3" x14ac:dyDescent="0.3">
      <c r="B2421" s="32"/>
      <c r="C2421" s="13" t="str">
        <f t="shared" si="37"/>
        <v/>
      </c>
    </row>
    <row r="2422" spans="2:3" x14ac:dyDescent="0.3">
      <c r="B2422" s="32"/>
      <c r="C2422" s="13" t="str">
        <f t="shared" si="37"/>
        <v/>
      </c>
    </row>
    <row r="2423" spans="2:3" x14ac:dyDescent="0.3">
      <c r="B2423" s="32"/>
      <c r="C2423" s="13" t="str">
        <f t="shared" si="37"/>
        <v/>
      </c>
    </row>
    <row r="2424" spans="2:3" x14ac:dyDescent="0.3">
      <c r="B2424" s="32"/>
      <c r="C2424" s="13" t="str">
        <f t="shared" si="37"/>
        <v/>
      </c>
    </row>
    <row r="2425" spans="2:3" x14ac:dyDescent="0.3">
      <c r="B2425" s="32"/>
      <c r="C2425" s="13" t="str">
        <f t="shared" si="37"/>
        <v/>
      </c>
    </row>
    <row r="2426" spans="2:3" x14ac:dyDescent="0.3">
      <c r="B2426" s="32"/>
      <c r="C2426" s="13" t="str">
        <f t="shared" si="37"/>
        <v/>
      </c>
    </row>
    <row r="2427" spans="2:3" x14ac:dyDescent="0.3">
      <c r="B2427" s="32"/>
      <c r="C2427" s="13" t="str">
        <f t="shared" si="37"/>
        <v/>
      </c>
    </row>
    <row r="2428" spans="2:3" x14ac:dyDescent="0.3">
      <c r="B2428" s="32"/>
      <c r="C2428" s="13" t="str">
        <f t="shared" si="37"/>
        <v/>
      </c>
    </row>
    <row r="2429" spans="2:3" x14ac:dyDescent="0.3">
      <c r="B2429" s="32"/>
      <c r="C2429" s="13" t="str">
        <f t="shared" si="37"/>
        <v/>
      </c>
    </row>
    <row r="2430" spans="2:3" x14ac:dyDescent="0.3">
      <c r="B2430" s="32"/>
      <c r="C2430" s="13" t="str">
        <f t="shared" si="37"/>
        <v/>
      </c>
    </row>
    <row r="2431" spans="2:3" x14ac:dyDescent="0.3">
      <c r="B2431" s="32"/>
      <c r="C2431" s="13" t="str">
        <f t="shared" si="37"/>
        <v/>
      </c>
    </row>
    <row r="2432" spans="2:3" x14ac:dyDescent="0.3">
      <c r="B2432" s="32"/>
      <c r="C2432" s="13" t="str">
        <f t="shared" si="37"/>
        <v/>
      </c>
    </row>
    <row r="2433" spans="2:3" x14ac:dyDescent="0.3">
      <c r="B2433" s="32"/>
      <c r="C2433" s="13" t="str">
        <f t="shared" si="37"/>
        <v/>
      </c>
    </row>
    <row r="2434" spans="2:3" x14ac:dyDescent="0.3">
      <c r="B2434" s="32"/>
      <c r="C2434" s="13" t="str">
        <f t="shared" si="37"/>
        <v/>
      </c>
    </row>
    <row r="2435" spans="2:3" x14ac:dyDescent="0.3">
      <c r="B2435" s="32"/>
      <c r="C2435" s="13" t="str">
        <f t="shared" si="37"/>
        <v/>
      </c>
    </row>
    <row r="2436" spans="2:3" x14ac:dyDescent="0.3">
      <c r="B2436" s="32"/>
      <c r="C2436" s="13" t="str">
        <f t="shared" si="37"/>
        <v/>
      </c>
    </row>
    <row r="2437" spans="2:3" x14ac:dyDescent="0.3">
      <c r="B2437" s="32"/>
      <c r="C2437" s="13" t="str">
        <f t="shared" ref="C2437:C2500" si="38">IF(B2437="","",IF(ISNUMBER(B2437),TEXT(B2437,"0"),SUBSTITUTE(SUBSTITUTE(TRIM(B2437),"-","")," ","")))</f>
        <v/>
      </c>
    </row>
    <row r="2438" spans="2:3" x14ac:dyDescent="0.3">
      <c r="B2438" s="32"/>
      <c r="C2438" s="13" t="str">
        <f t="shared" si="38"/>
        <v/>
      </c>
    </row>
    <row r="2439" spans="2:3" x14ac:dyDescent="0.3">
      <c r="B2439" s="32"/>
      <c r="C2439" s="13" t="str">
        <f t="shared" si="38"/>
        <v/>
      </c>
    </row>
    <row r="2440" spans="2:3" x14ac:dyDescent="0.3">
      <c r="B2440" s="32"/>
      <c r="C2440" s="13" t="str">
        <f t="shared" si="38"/>
        <v/>
      </c>
    </row>
    <row r="2441" spans="2:3" x14ac:dyDescent="0.3">
      <c r="B2441" s="32"/>
      <c r="C2441" s="13" t="str">
        <f t="shared" si="38"/>
        <v/>
      </c>
    </row>
    <row r="2442" spans="2:3" x14ac:dyDescent="0.3">
      <c r="B2442" s="32"/>
      <c r="C2442" s="13" t="str">
        <f t="shared" si="38"/>
        <v/>
      </c>
    </row>
    <row r="2443" spans="2:3" x14ac:dyDescent="0.3">
      <c r="B2443" s="32"/>
      <c r="C2443" s="13" t="str">
        <f t="shared" si="38"/>
        <v/>
      </c>
    </row>
    <row r="2444" spans="2:3" x14ac:dyDescent="0.3">
      <c r="B2444" s="32"/>
      <c r="C2444" s="13" t="str">
        <f t="shared" si="38"/>
        <v/>
      </c>
    </row>
    <row r="2445" spans="2:3" x14ac:dyDescent="0.3">
      <c r="B2445" s="32"/>
      <c r="C2445" s="13" t="str">
        <f t="shared" si="38"/>
        <v/>
      </c>
    </row>
    <row r="2446" spans="2:3" x14ac:dyDescent="0.3">
      <c r="B2446" s="32"/>
      <c r="C2446" s="13" t="str">
        <f t="shared" si="38"/>
        <v/>
      </c>
    </row>
    <row r="2447" spans="2:3" x14ac:dyDescent="0.3">
      <c r="B2447" s="32"/>
      <c r="C2447" s="13" t="str">
        <f t="shared" si="38"/>
        <v/>
      </c>
    </row>
    <row r="2448" spans="2:3" x14ac:dyDescent="0.3">
      <c r="B2448" s="32"/>
      <c r="C2448" s="13" t="str">
        <f t="shared" si="38"/>
        <v/>
      </c>
    </row>
    <row r="2449" spans="2:3" x14ac:dyDescent="0.3">
      <c r="B2449" s="32"/>
      <c r="C2449" s="13" t="str">
        <f t="shared" si="38"/>
        <v/>
      </c>
    </row>
    <row r="2450" spans="2:3" x14ac:dyDescent="0.3">
      <c r="B2450" s="32"/>
      <c r="C2450" s="13" t="str">
        <f t="shared" si="38"/>
        <v/>
      </c>
    </row>
    <row r="2451" spans="2:3" x14ac:dyDescent="0.3">
      <c r="B2451" s="32"/>
      <c r="C2451" s="13" t="str">
        <f t="shared" si="38"/>
        <v/>
      </c>
    </row>
    <row r="2452" spans="2:3" x14ac:dyDescent="0.3">
      <c r="B2452" s="32"/>
      <c r="C2452" s="13" t="str">
        <f t="shared" si="38"/>
        <v/>
      </c>
    </row>
    <row r="2453" spans="2:3" x14ac:dyDescent="0.3">
      <c r="B2453" s="32"/>
      <c r="C2453" s="13" t="str">
        <f t="shared" si="38"/>
        <v/>
      </c>
    </row>
    <row r="2454" spans="2:3" x14ac:dyDescent="0.3">
      <c r="B2454" s="32"/>
      <c r="C2454" s="13" t="str">
        <f t="shared" si="38"/>
        <v/>
      </c>
    </row>
    <row r="2455" spans="2:3" x14ac:dyDescent="0.3">
      <c r="B2455" s="32"/>
      <c r="C2455" s="13" t="str">
        <f t="shared" si="38"/>
        <v/>
      </c>
    </row>
    <row r="2456" spans="2:3" x14ac:dyDescent="0.3">
      <c r="B2456" s="32"/>
      <c r="C2456" s="13" t="str">
        <f t="shared" si="38"/>
        <v/>
      </c>
    </row>
    <row r="2457" spans="2:3" x14ac:dyDescent="0.3">
      <c r="B2457" s="32"/>
      <c r="C2457" s="13" t="str">
        <f t="shared" si="38"/>
        <v/>
      </c>
    </row>
    <row r="2458" spans="2:3" x14ac:dyDescent="0.3">
      <c r="B2458" s="32"/>
      <c r="C2458" s="13" t="str">
        <f t="shared" si="38"/>
        <v/>
      </c>
    </row>
    <row r="2459" spans="2:3" x14ac:dyDescent="0.3">
      <c r="B2459" s="32"/>
      <c r="C2459" s="13" t="str">
        <f t="shared" si="38"/>
        <v/>
      </c>
    </row>
    <row r="2460" spans="2:3" x14ac:dyDescent="0.3">
      <c r="B2460" s="32"/>
      <c r="C2460" s="13" t="str">
        <f t="shared" si="38"/>
        <v/>
      </c>
    </row>
    <row r="2461" spans="2:3" x14ac:dyDescent="0.3">
      <c r="B2461" s="32"/>
      <c r="C2461" s="13" t="str">
        <f t="shared" si="38"/>
        <v/>
      </c>
    </row>
    <row r="2462" spans="2:3" x14ac:dyDescent="0.3">
      <c r="B2462" s="32"/>
      <c r="C2462" s="13" t="str">
        <f t="shared" si="38"/>
        <v/>
      </c>
    </row>
    <row r="2463" spans="2:3" x14ac:dyDescent="0.3">
      <c r="B2463" s="32"/>
      <c r="C2463" s="13" t="str">
        <f t="shared" si="38"/>
        <v/>
      </c>
    </row>
    <row r="2464" spans="2:3" x14ac:dyDescent="0.3">
      <c r="B2464" s="32"/>
      <c r="C2464" s="13" t="str">
        <f t="shared" si="38"/>
        <v/>
      </c>
    </row>
    <row r="2465" spans="2:3" x14ac:dyDescent="0.3">
      <c r="B2465" s="32"/>
      <c r="C2465" s="13" t="str">
        <f t="shared" si="38"/>
        <v/>
      </c>
    </row>
    <row r="2466" spans="2:3" x14ac:dyDescent="0.3">
      <c r="B2466" s="32"/>
      <c r="C2466" s="13" t="str">
        <f t="shared" si="38"/>
        <v/>
      </c>
    </row>
    <row r="2467" spans="2:3" x14ac:dyDescent="0.3">
      <c r="B2467" s="32"/>
      <c r="C2467" s="13" t="str">
        <f t="shared" si="38"/>
        <v/>
      </c>
    </row>
    <row r="2468" spans="2:3" x14ac:dyDescent="0.3">
      <c r="B2468" s="32"/>
      <c r="C2468" s="13" t="str">
        <f t="shared" si="38"/>
        <v/>
      </c>
    </row>
    <row r="2469" spans="2:3" x14ac:dyDescent="0.3">
      <c r="B2469" s="32"/>
      <c r="C2469" s="13" t="str">
        <f t="shared" si="38"/>
        <v/>
      </c>
    </row>
    <row r="2470" spans="2:3" x14ac:dyDescent="0.3">
      <c r="B2470" s="32"/>
      <c r="C2470" s="13" t="str">
        <f t="shared" si="38"/>
        <v/>
      </c>
    </row>
    <row r="2471" spans="2:3" x14ac:dyDescent="0.3">
      <c r="B2471" s="32"/>
      <c r="C2471" s="13" t="str">
        <f t="shared" si="38"/>
        <v/>
      </c>
    </row>
    <row r="2472" spans="2:3" x14ac:dyDescent="0.3">
      <c r="B2472" s="32"/>
      <c r="C2472" s="13" t="str">
        <f t="shared" si="38"/>
        <v/>
      </c>
    </row>
    <row r="2473" spans="2:3" x14ac:dyDescent="0.3">
      <c r="B2473" s="32"/>
      <c r="C2473" s="13" t="str">
        <f t="shared" si="38"/>
        <v/>
      </c>
    </row>
    <row r="2474" spans="2:3" x14ac:dyDescent="0.3">
      <c r="B2474" s="32"/>
      <c r="C2474" s="13" t="str">
        <f t="shared" si="38"/>
        <v/>
      </c>
    </row>
    <row r="2475" spans="2:3" x14ac:dyDescent="0.3">
      <c r="B2475" s="32"/>
      <c r="C2475" s="13" t="str">
        <f t="shared" si="38"/>
        <v/>
      </c>
    </row>
    <row r="2476" spans="2:3" x14ac:dyDescent="0.3">
      <c r="B2476" s="32"/>
      <c r="C2476" s="13" t="str">
        <f t="shared" si="38"/>
        <v/>
      </c>
    </row>
    <row r="2477" spans="2:3" x14ac:dyDescent="0.3">
      <c r="B2477" s="32"/>
      <c r="C2477" s="13" t="str">
        <f t="shared" si="38"/>
        <v/>
      </c>
    </row>
    <row r="2478" spans="2:3" x14ac:dyDescent="0.3">
      <c r="B2478" s="32"/>
      <c r="C2478" s="13" t="str">
        <f t="shared" si="38"/>
        <v/>
      </c>
    </row>
    <row r="2479" spans="2:3" x14ac:dyDescent="0.3">
      <c r="B2479" s="32"/>
      <c r="C2479" s="13" t="str">
        <f t="shared" si="38"/>
        <v/>
      </c>
    </row>
    <row r="2480" spans="2:3" x14ac:dyDescent="0.3">
      <c r="B2480" s="32"/>
      <c r="C2480" s="13" t="str">
        <f t="shared" si="38"/>
        <v/>
      </c>
    </row>
    <row r="2481" spans="2:3" x14ac:dyDescent="0.3">
      <c r="B2481" s="32"/>
      <c r="C2481" s="13" t="str">
        <f t="shared" si="38"/>
        <v/>
      </c>
    </row>
    <row r="2482" spans="2:3" x14ac:dyDescent="0.3">
      <c r="B2482" s="32"/>
      <c r="C2482" s="13" t="str">
        <f t="shared" si="38"/>
        <v/>
      </c>
    </row>
    <row r="2483" spans="2:3" x14ac:dyDescent="0.3">
      <c r="B2483" s="32"/>
      <c r="C2483" s="13" t="str">
        <f t="shared" si="38"/>
        <v/>
      </c>
    </row>
    <row r="2484" spans="2:3" x14ac:dyDescent="0.3">
      <c r="B2484" s="32"/>
      <c r="C2484" s="13" t="str">
        <f t="shared" si="38"/>
        <v/>
      </c>
    </row>
    <row r="2485" spans="2:3" x14ac:dyDescent="0.3">
      <c r="B2485" s="32"/>
      <c r="C2485" s="13" t="str">
        <f t="shared" si="38"/>
        <v/>
      </c>
    </row>
    <row r="2486" spans="2:3" x14ac:dyDescent="0.3">
      <c r="B2486" s="32"/>
      <c r="C2486" s="13" t="str">
        <f t="shared" si="38"/>
        <v/>
      </c>
    </row>
    <row r="2487" spans="2:3" x14ac:dyDescent="0.3">
      <c r="B2487" s="32"/>
      <c r="C2487" s="13" t="str">
        <f t="shared" si="38"/>
        <v/>
      </c>
    </row>
    <row r="2488" spans="2:3" x14ac:dyDescent="0.3">
      <c r="B2488" s="32"/>
      <c r="C2488" s="13" t="str">
        <f t="shared" si="38"/>
        <v/>
      </c>
    </row>
    <row r="2489" spans="2:3" x14ac:dyDescent="0.3">
      <c r="B2489" s="32"/>
      <c r="C2489" s="13" t="str">
        <f t="shared" si="38"/>
        <v/>
      </c>
    </row>
    <row r="2490" spans="2:3" x14ac:dyDescent="0.3">
      <c r="B2490" s="32"/>
      <c r="C2490" s="13" t="str">
        <f t="shared" si="38"/>
        <v/>
      </c>
    </row>
    <row r="2491" spans="2:3" x14ac:dyDescent="0.3">
      <c r="B2491" s="32"/>
      <c r="C2491" s="13" t="str">
        <f t="shared" si="38"/>
        <v/>
      </c>
    </row>
    <row r="2492" spans="2:3" x14ac:dyDescent="0.3">
      <c r="B2492" s="32"/>
      <c r="C2492" s="13" t="str">
        <f t="shared" si="38"/>
        <v/>
      </c>
    </row>
    <row r="2493" spans="2:3" x14ac:dyDescent="0.3">
      <c r="B2493" s="32"/>
      <c r="C2493" s="13" t="str">
        <f t="shared" si="38"/>
        <v/>
      </c>
    </row>
    <row r="2494" spans="2:3" x14ac:dyDescent="0.3">
      <c r="B2494" s="32"/>
      <c r="C2494" s="13" t="str">
        <f t="shared" si="38"/>
        <v/>
      </c>
    </row>
    <row r="2495" spans="2:3" x14ac:dyDescent="0.3">
      <c r="B2495" s="32"/>
      <c r="C2495" s="13" t="str">
        <f t="shared" si="38"/>
        <v/>
      </c>
    </row>
    <row r="2496" spans="2:3" x14ac:dyDescent="0.3">
      <c r="B2496" s="32"/>
      <c r="C2496" s="13" t="str">
        <f t="shared" si="38"/>
        <v/>
      </c>
    </row>
    <row r="2497" spans="2:3" x14ac:dyDescent="0.3">
      <c r="B2497" s="32"/>
      <c r="C2497" s="13" t="str">
        <f t="shared" si="38"/>
        <v/>
      </c>
    </row>
    <row r="2498" spans="2:3" x14ac:dyDescent="0.3">
      <c r="B2498" s="32"/>
      <c r="C2498" s="13" t="str">
        <f t="shared" si="38"/>
        <v/>
      </c>
    </row>
    <row r="2499" spans="2:3" x14ac:dyDescent="0.3">
      <c r="B2499" s="32"/>
      <c r="C2499" s="13" t="str">
        <f t="shared" si="38"/>
        <v/>
      </c>
    </row>
    <row r="2500" spans="2:3" x14ac:dyDescent="0.3">
      <c r="B2500" s="32"/>
      <c r="C2500" s="13" t="str">
        <f t="shared" si="38"/>
        <v/>
      </c>
    </row>
    <row r="2501" spans="2:3" x14ac:dyDescent="0.3">
      <c r="B2501" s="32"/>
      <c r="C2501" s="13" t="str">
        <f t="shared" ref="C2501:C2564" si="39">IF(B2501="","",IF(ISNUMBER(B2501),TEXT(B2501,"0"),SUBSTITUTE(SUBSTITUTE(TRIM(B2501),"-","")," ","")))</f>
        <v/>
      </c>
    </row>
    <row r="2502" spans="2:3" x14ac:dyDescent="0.3">
      <c r="B2502" s="32"/>
      <c r="C2502" s="13" t="str">
        <f t="shared" si="39"/>
        <v/>
      </c>
    </row>
    <row r="2503" spans="2:3" x14ac:dyDescent="0.3">
      <c r="B2503" s="32"/>
      <c r="C2503" s="13" t="str">
        <f t="shared" si="39"/>
        <v/>
      </c>
    </row>
    <row r="2504" spans="2:3" x14ac:dyDescent="0.3">
      <c r="B2504" s="32"/>
      <c r="C2504" s="13" t="str">
        <f t="shared" si="39"/>
        <v/>
      </c>
    </row>
    <row r="2505" spans="2:3" x14ac:dyDescent="0.3">
      <c r="B2505" s="32"/>
      <c r="C2505" s="13" t="str">
        <f t="shared" si="39"/>
        <v/>
      </c>
    </row>
    <row r="2506" spans="2:3" x14ac:dyDescent="0.3">
      <c r="B2506" s="32"/>
      <c r="C2506" s="13" t="str">
        <f t="shared" si="39"/>
        <v/>
      </c>
    </row>
    <row r="2507" spans="2:3" x14ac:dyDescent="0.3">
      <c r="B2507" s="32"/>
      <c r="C2507" s="13" t="str">
        <f t="shared" si="39"/>
        <v/>
      </c>
    </row>
    <row r="2508" spans="2:3" x14ac:dyDescent="0.3">
      <c r="B2508" s="32"/>
      <c r="C2508" s="13" t="str">
        <f t="shared" si="39"/>
        <v/>
      </c>
    </row>
    <row r="2509" spans="2:3" x14ac:dyDescent="0.3">
      <c r="B2509" s="32"/>
      <c r="C2509" s="13" t="str">
        <f t="shared" si="39"/>
        <v/>
      </c>
    </row>
    <row r="2510" spans="2:3" x14ac:dyDescent="0.3">
      <c r="B2510" s="32"/>
      <c r="C2510" s="13" t="str">
        <f t="shared" si="39"/>
        <v/>
      </c>
    </row>
    <row r="2511" spans="2:3" x14ac:dyDescent="0.3">
      <c r="B2511" s="32"/>
      <c r="C2511" s="13" t="str">
        <f t="shared" si="39"/>
        <v/>
      </c>
    </row>
    <row r="2512" spans="2:3" x14ac:dyDescent="0.3">
      <c r="B2512" s="32"/>
      <c r="C2512" s="13" t="str">
        <f t="shared" si="39"/>
        <v/>
      </c>
    </row>
    <row r="2513" spans="2:3" x14ac:dyDescent="0.3">
      <c r="B2513" s="32"/>
      <c r="C2513" s="13" t="str">
        <f t="shared" si="39"/>
        <v/>
      </c>
    </row>
    <row r="2514" spans="2:3" x14ac:dyDescent="0.3">
      <c r="B2514" s="32"/>
      <c r="C2514" s="13" t="str">
        <f t="shared" si="39"/>
        <v/>
      </c>
    </row>
    <row r="2515" spans="2:3" x14ac:dyDescent="0.3">
      <c r="B2515" s="32"/>
      <c r="C2515" s="13" t="str">
        <f t="shared" si="39"/>
        <v/>
      </c>
    </row>
    <row r="2516" spans="2:3" x14ac:dyDescent="0.3">
      <c r="B2516" s="32"/>
      <c r="C2516" s="13" t="str">
        <f t="shared" si="39"/>
        <v/>
      </c>
    </row>
    <row r="2517" spans="2:3" x14ac:dyDescent="0.3">
      <c r="B2517" s="32"/>
      <c r="C2517" s="13" t="str">
        <f t="shared" si="39"/>
        <v/>
      </c>
    </row>
    <row r="2518" spans="2:3" x14ac:dyDescent="0.3">
      <c r="B2518" s="32"/>
      <c r="C2518" s="13" t="str">
        <f t="shared" si="39"/>
        <v/>
      </c>
    </row>
    <row r="2519" spans="2:3" x14ac:dyDescent="0.3">
      <c r="B2519" s="32"/>
      <c r="C2519" s="13" t="str">
        <f t="shared" si="39"/>
        <v/>
      </c>
    </row>
    <row r="2520" spans="2:3" x14ac:dyDescent="0.3">
      <c r="B2520" s="32"/>
      <c r="C2520" s="13" t="str">
        <f t="shared" si="39"/>
        <v/>
      </c>
    </row>
    <row r="2521" spans="2:3" x14ac:dyDescent="0.3">
      <c r="B2521" s="32"/>
      <c r="C2521" s="13" t="str">
        <f t="shared" si="39"/>
        <v/>
      </c>
    </row>
    <row r="2522" spans="2:3" x14ac:dyDescent="0.3">
      <c r="B2522" s="32"/>
      <c r="C2522" s="13" t="str">
        <f t="shared" si="39"/>
        <v/>
      </c>
    </row>
    <row r="2523" spans="2:3" x14ac:dyDescent="0.3">
      <c r="B2523" s="32"/>
      <c r="C2523" s="13" t="str">
        <f t="shared" si="39"/>
        <v/>
      </c>
    </row>
    <row r="2524" spans="2:3" x14ac:dyDescent="0.3">
      <c r="B2524" s="32"/>
      <c r="C2524" s="13" t="str">
        <f t="shared" si="39"/>
        <v/>
      </c>
    </row>
    <row r="2525" spans="2:3" x14ac:dyDescent="0.3">
      <c r="B2525" s="32"/>
      <c r="C2525" s="13" t="str">
        <f t="shared" si="39"/>
        <v/>
      </c>
    </row>
    <row r="2526" spans="2:3" x14ac:dyDescent="0.3">
      <c r="B2526" s="32"/>
      <c r="C2526" s="13" t="str">
        <f t="shared" si="39"/>
        <v/>
      </c>
    </row>
    <row r="2527" spans="2:3" x14ac:dyDescent="0.3">
      <c r="B2527" s="32"/>
      <c r="C2527" s="13" t="str">
        <f t="shared" si="39"/>
        <v/>
      </c>
    </row>
    <row r="2528" spans="2:3" x14ac:dyDescent="0.3">
      <c r="B2528" s="32"/>
      <c r="C2528" s="13" t="str">
        <f t="shared" si="39"/>
        <v/>
      </c>
    </row>
    <row r="2529" spans="2:3" x14ac:dyDescent="0.3">
      <c r="B2529" s="32"/>
      <c r="C2529" s="13" t="str">
        <f t="shared" si="39"/>
        <v/>
      </c>
    </row>
    <row r="2530" spans="2:3" x14ac:dyDescent="0.3">
      <c r="B2530" s="32"/>
      <c r="C2530" s="13" t="str">
        <f t="shared" si="39"/>
        <v/>
      </c>
    </row>
    <row r="2531" spans="2:3" x14ac:dyDescent="0.3">
      <c r="B2531" s="32"/>
      <c r="C2531" s="13" t="str">
        <f t="shared" si="39"/>
        <v/>
      </c>
    </row>
    <row r="2532" spans="2:3" x14ac:dyDescent="0.3">
      <c r="B2532" s="32"/>
      <c r="C2532" s="13" t="str">
        <f t="shared" si="39"/>
        <v/>
      </c>
    </row>
    <row r="2533" spans="2:3" x14ac:dyDescent="0.3">
      <c r="B2533" s="32"/>
      <c r="C2533" s="13" t="str">
        <f t="shared" si="39"/>
        <v/>
      </c>
    </row>
    <row r="2534" spans="2:3" x14ac:dyDescent="0.3">
      <c r="B2534" s="32"/>
      <c r="C2534" s="13" t="str">
        <f t="shared" si="39"/>
        <v/>
      </c>
    </row>
    <row r="2535" spans="2:3" x14ac:dyDescent="0.3">
      <c r="B2535" s="32"/>
      <c r="C2535" s="13" t="str">
        <f t="shared" si="39"/>
        <v/>
      </c>
    </row>
    <row r="2536" spans="2:3" x14ac:dyDescent="0.3">
      <c r="B2536" s="32"/>
      <c r="C2536" s="13" t="str">
        <f t="shared" si="39"/>
        <v/>
      </c>
    </row>
    <row r="2537" spans="2:3" x14ac:dyDescent="0.3">
      <c r="B2537" s="32"/>
      <c r="C2537" s="13" t="str">
        <f t="shared" si="39"/>
        <v/>
      </c>
    </row>
    <row r="2538" spans="2:3" x14ac:dyDescent="0.3">
      <c r="B2538" s="32"/>
      <c r="C2538" s="13" t="str">
        <f t="shared" si="39"/>
        <v/>
      </c>
    </row>
    <row r="2539" spans="2:3" x14ac:dyDescent="0.3">
      <c r="B2539" s="32"/>
      <c r="C2539" s="13" t="str">
        <f t="shared" si="39"/>
        <v/>
      </c>
    </row>
    <row r="2540" spans="2:3" x14ac:dyDescent="0.3">
      <c r="B2540" s="32"/>
      <c r="C2540" s="13" t="str">
        <f t="shared" si="39"/>
        <v/>
      </c>
    </row>
    <row r="2541" spans="2:3" x14ac:dyDescent="0.3">
      <c r="B2541" s="32"/>
      <c r="C2541" s="13" t="str">
        <f t="shared" si="39"/>
        <v/>
      </c>
    </row>
    <row r="2542" spans="2:3" x14ac:dyDescent="0.3">
      <c r="B2542" s="32"/>
      <c r="C2542" s="13" t="str">
        <f t="shared" si="39"/>
        <v/>
      </c>
    </row>
    <row r="2543" spans="2:3" x14ac:dyDescent="0.3">
      <c r="B2543" s="32"/>
      <c r="C2543" s="13" t="str">
        <f t="shared" si="39"/>
        <v/>
      </c>
    </row>
    <row r="2544" spans="2:3" x14ac:dyDescent="0.3">
      <c r="B2544" s="32"/>
      <c r="C2544" s="13" t="str">
        <f t="shared" si="39"/>
        <v/>
      </c>
    </row>
    <row r="2545" spans="2:3" x14ac:dyDescent="0.3">
      <c r="B2545" s="32"/>
      <c r="C2545" s="13" t="str">
        <f t="shared" si="39"/>
        <v/>
      </c>
    </row>
    <row r="2546" spans="2:3" x14ac:dyDescent="0.3">
      <c r="B2546" s="32"/>
      <c r="C2546" s="13" t="str">
        <f t="shared" si="39"/>
        <v/>
      </c>
    </row>
    <row r="2547" spans="2:3" x14ac:dyDescent="0.3">
      <c r="B2547" s="32"/>
      <c r="C2547" s="13" t="str">
        <f t="shared" si="39"/>
        <v/>
      </c>
    </row>
    <row r="2548" spans="2:3" x14ac:dyDescent="0.3">
      <c r="B2548" s="32"/>
      <c r="C2548" s="13" t="str">
        <f t="shared" si="39"/>
        <v/>
      </c>
    </row>
    <row r="2549" spans="2:3" x14ac:dyDescent="0.3">
      <c r="B2549" s="32"/>
      <c r="C2549" s="13" t="str">
        <f t="shared" si="39"/>
        <v/>
      </c>
    </row>
    <row r="2550" spans="2:3" x14ac:dyDescent="0.3">
      <c r="B2550" s="32"/>
      <c r="C2550" s="13" t="str">
        <f t="shared" si="39"/>
        <v/>
      </c>
    </row>
    <row r="2551" spans="2:3" x14ac:dyDescent="0.3">
      <c r="B2551" s="32"/>
      <c r="C2551" s="13" t="str">
        <f t="shared" si="39"/>
        <v/>
      </c>
    </row>
    <row r="2552" spans="2:3" x14ac:dyDescent="0.3">
      <c r="B2552" s="32"/>
      <c r="C2552" s="13" t="str">
        <f t="shared" si="39"/>
        <v/>
      </c>
    </row>
    <row r="2553" spans="2:3" x14ac:dyDescent="0.3">
      <c r="B2553" s="32"/>
      <c r="C2553" s="13" t="str">
        <f t="shared" si="39"/>
        <v/>
      </c>
    </row>
    <row r="2554" spans="2:3" x14ac:dyDescent="0.3">
      <c r="B2554" s="32"/>
      <c r="C2554" s="13" t="str">
        <f t="shared" si="39"/>
        <v/>
      </c>
    </row>
    <row r="2555" spans="2:3" x14ac:dyDescent="0.3">
      <c r="B2555" s="32"/>
      <c r="C2555" s="13" t="str">
        <f t="shared" si="39"/>
        <v/>
      </c>
    </row>
    <row r="2556" spans="2:3" x14ac:dyDescent="0.3">
      <c r="B2556" s="32"/>
      <c r="C2556" s="13" t="str">
        <f t="shared" si="39"/>
        <v/>
      </c>
    </row>
    <row r="2557" spans="2:3" x14ac:dyDescent="0.3">
      <c r="B2557" s="32"/>
      <c r="C2557" s="13" t="str">
        <f t="shared" si="39"/>
        <v/>
      </c>
    </row>
    <row r="2558" spans="2:3" x14ac:dyDescent="0.3">
      <c r="B2558" s="32"/>
      <c r="C2558" s="13" t="str">
        <f t="shared" si="39"/>
        <v/>
      </c>
    </row>
    <row r="2559" spans="2:3" x14ac:dyDescent="0.3">
      <c r="B2559" s="32"/>
      <c r="C2559" s="13" t="str">
        <f t="shared" si="39"/>
        <v/>
      </c>
    </row>
    <row r="2560" spans="2:3" x14ac:dyDescent="0.3">
      <c r="B2560" s="32"/>
      <c r="C2560" s="13" t="str">
        <f t="shared" si="39"/>
        <v/>
      </c>
    </row>
    <row r="2561" spans="2:3" x14ac:dyDescent="0.3">
      <c r="B2561" s="32"/>
      <c r="C2561" s="13" t="str">
        <f t="shared" si="39"/>
        <v/>
      </c>
    </row>
    <row r="2562" spans="2:3" x14ac:dyDescent="0.3">
      <c r="B2562" s="32"/>
      <c r="C2562" s="13" t="str">
        <f t="shared" si="39"/>
        <v/>
      </c>
    </row>
    <row r="2563" spans="2:3" x14ac:dyDescent="0.3">
      <c r="B2563" s="32"/>
      <c r="C2563" s="13" t="str">
        <f t="shared" si="39"/>
        <v/>
      </c>
    </row>
    <row r="2564" spans="2:3" x14ac:dyDescent="0.3">
      <c r="B2564" s="32"/>
      <c r="C2564" s="13" t="str">
        <f t="shared" si="39"/>
        <v/>
      </c>
    </row>
    <row r="2565" spans="2:3" x14ac:dyDescent="0.3">
      <c r="B2565" s="32"/>
      <c r="C2565" s="13" t="str">
        <f t="shared" ref="C2565:C2628" si="40">IF(B2565="","",IF(ISNUMBER(B2565),TEXT(B2565,"0"),SUBSTITUTE(SUBSTITUTE(TRIM(B2565),"-","")," ","")))</f>
        <v/>
      </c>
    </row>
    <row r="2566" spans="2:3" x14ac:dyDescent="0.3">
      <c r="B2566" s="32"/>
      <c r="C2566" s="13" t="str">
        <f t="shared" si="40"/>
        <v/>
      </c>
    </row>
    <row r="2567" spans="2:3" x14ac:dyDescent="0.3">
      <c r="B2567" s="32"/>
      <c r="C2567" s="13" t="str">
        <f t="shared" si="40"/>
        <v/>
      </c>
    </row>
    <row r="2568" spans="2:3" x14ac:dyDescent="0.3">
      <c r="B2568" s="32"/>
      <c r="C2568" s="13" t="str">
        <f t="shared" si="40"/>
        <v/>
      </c>
    </row>
    <row r="2569" spans="2:3" x14ac:dyDescent="0.3">
      <c r="B2569" s="32"/>
      <c r="C2569" s="13" t="str">
        <f t="shared" si="40"/>
        <v/>
      </c>
    </row>
    <row r="2570" spans="2:3" x14ac:dyDescent="0.3">
      <c r="B2570" s="32"/>
      <c r="C2570" s="13" t="str">
        <f t="shared" si="40"/>
        <v/>
      </c>
    </row>
    <row r="2571" spans="2:3" x14ac:dyDescent="0.3">
      <c r="B2571" s="32"/>
      <c r="C2571" s="13" t="str">
        <f t="shared" si="40"/>
        <v/>
      </c>
    </row>
    <row r="2572" spans="2:3" x14ac:dyDescent="0.3">
      <c r="B2572" s="32"/>
      <c r="C2572" s="13" t="str">
        <f t="shared" si="40"/>
        <v/>
      </c>
    </row>
    <row r="2573" spans="2:3" x14ac:dyDescent="0.3">
      <c r="B2573" s="32"/>
      <c r="C2573" s="13" t="str">
        <f t="shared" si="40"/>
        <v/>
      </c>
    </row>
    <row r="2574" spans="2:3" x14ac:dyDescent="0.3">
      <c r="B2574" s="32"/>
      <c r="C2574" s="13" t="str">
        <f t="shared" si="40"/>
        <v/>
      </c>
    </row>
    <row r="2575" spans="2:3" x14ac:dyDescent="0.3">
      <c r="B2575" s="32"/>
      <c r="C2575" s="13" t="str">
        <f t="shared" si="40"/>
        <v/>
      </c>
    </row>
    <row r="2576" spans="2:3" x14ac:dyDescent="0.3">
      <c r="B2576" s="32"/>
      <c r="C2576" s="13" t="str">
        <f t="shared" si="40"/>
        <v/>
      </c>
    </row>
    <row r="2577" spans="2:3" x14ac:dyDescent="0.3">
      <c r="B2577" s="32"/>
      <c r="C2577" s="13" t="str">
        <f t="shared" si="40"/>
        <v/>
      </c>
    </row>
    <row r="2578" spans="2:3" x14ac:dyDescent="0.3">
      <c r="B2578" s="32"/>
      <c r="C2578" s="13" t="str">
        <f t="shared" si="40"/>
        <v/>
      </c>
    </row>
    <row r="2579" spans="2:3" x14ac:dyDescent="0.3">
      <c r="B2579" s="32"/>
      <c r="C2579" s="13" t="str">
        <f t="shared" si="40"/>
        <v/>
      </c>
    </row>
    <row r="2580" spans="2:3" x14ac:dyDescent="0.3">
      <c r="B2580" s="32"/>
      <c r="C2580" s="13" t="str">
        <f t="shared" si="40"/>
        <v/>
      </c>
    </row>
    <row r="2581" spans="2:3" x14ac:dyDescent="0.3">
      <c r="B2581" s="32"/>
      <c r="C2581" s="13" t="str">
        <f t="shared" si="40"/>
        <v/>
      </c>
    </row>
    <row r="2582" spans="2:3" x14ac:dyDescent="0.3">
      <c r="B2582" s="32"/>
      <c r="C2582" s="13" t="str">
        <f t="shared" si="40"/>
        <v/>
      </c>
    </row>
    <row r="2583" spans="2:3" x14ac:dyDescent="0.3">
      <c r="B2583" s="32"/>
      <c r="C2583" s="13" t="str">
        <f t="shared" si="40"/>
        <v/>
      </c>
    </row>
    <row r="2584" spans="2:3" x14ac:dyDescent="0.3">
      <c r="B2584" s="32"/>
      <c r="C2584" s="13" t="str">
        <f t="shared" si="40"/>
        <v/>
      </c>
    </row>
    <row r="2585" spans="2:3" x14ac:dyDescent="0.3">
      <c r="B2585" s="32"/>
      <c r="C2585" s="13" t="str">
        <f t="shared" si="40"/>
        <v/>
      </c>
    </row>
    <row r="2586" spans="2:3" x14ac:dyDescent="0.3">
      <c r="B2586" s="32"/>
      <c r="C2586" s="13" t="str">
        <f t="shared" si="40"/>
        <v/>
      </c>
    </row>
    <row r="2587" spans="2:3" x14ac:dyDescent="0.3">
      <c r="B2587" s="32"/>
      <c r="C2587" s="13" t="str">
        <f t="shared" si="40"/>
        <v/>
      </c>
    </row>
    <row r="2588" spans="2:3" x14ac:dyDescent="0.3">
      <c r="B2588" s="32"/>
      <c r="C2588" s="13" t="str">
        <f t="shared" si="40"/>
        <v/>
      </c>
    </row>
    <row r="2589" spans="2:3" x14ac:dyDescent="0.3">
      <c r="B2589" s="32"/>
      <c r="C2589" s="13" t="str">
        <f t="shared" si="40"/>
        <v/>
      </c>
    </row>
    <row r="2590" spans="2:3" x14ac:dyDescent="0.3">
      <c r="B2590" s="32"/>
      <c r="C2590" s="13" t="str">
        <f t="shared" si="40"/>
        <v/>
      </c>
    </row>
    <row r="2591" spans="2:3" x14ac:dyDescent="0.3">
      <c r="B2591" s="32"/>
      <c r="C2591" s="13" t="str">
        <f t="shared" si="40"/>
        <v/>
      </c>
    </row>
    <row r="2592" spans="2:3" x14ac:dyDescent="0.3">
      <c r="B2592" s="32"/>
      <c r="C2592" s="13" t="str">
        <f t="shared" si="40"/>
        <v/>
      </c>
    </row>
    <row r="2593" spans="2:3" x14ac:dyDescent="0.3">
      <c r="B2593" s="32"/>
      <c r="C2593" s="13" t="str">
        <f t="shared" si="40"/>
        <v/>
      </c>
    </row>
    <row r="2594" spans="2:3" x14ac:dyDescent="0.3">
      <c r="B2594" s="32"/>
      <c r="C2594" s="13" t="str">
        <f t="shared" si="40"/>
        <v/>
      </c>
    </row>
    <row r="2595" spans="2:3" x14ac:dyDescent="0.3">
      <c r="B2595" s="32"/>
      <c r="C2595" s="13" t="str">
        <f t="shared" si="40"/>
        <v/>
      </c>
    </row>
    <row r="2596" spans="2:3" x14ac:dyDescent="0.3">
      <c r="B2596" s="32"/>
      <c r="C2596" s="13" t="str">
        <f t="shared" si="40"/>
        <v/>
      </c>
    </row>
    <row r="2597" spans="2:3" x14ac:dyDescent="0.3">
      <c r="B2597" s="32"/>
      <c r="C2597" s="13" t="str">
        <f t="shared" si="40"/>
        <v/>
      </c>
    </row>
    <row r="2598" spans="2:3" x14ac:dyDescent="0.3">
      <c r="B2598" s="32"/>
      <c r="C2598" s="13" t="str">
        <f t="shared" si="40"/>
        <v/>
      </c>
    </row>
    <row r="2599" spans="2:3" x14ac:dyDescent="0.3">
      <c r="B2599" s="32"/>
      <c r="C2599" s="13" t="str">
        <f t="shared" si="40"/>
        <v/>
      </c>
    </row>
    <row r="2600" spans="2:3" x14ac:dyDescent="0.3">
      <c r="B2600" s="32"/>
      <c r="C2600" s="13" t="str">
        <f t="shared" si="40"/>
        <v/>
      </c>
    </row>
    <row r="2601" spans="2:3" x14ac:dyDescent="0.3">
      <c r="B2601" s="32"/>
      <c r="C2601" s="13" t="str">
        <f t="shared" si="40"/>
        <v/>
      </c>
    </row>
    <row r="2602" spans="2:3" x14ac:dyDescent="0.3">
      <c r="B2602" s="32"/>
      <c r="C2602" s="13" t="str">
        <f t="shared" si="40"/>
        <v/>
      </c>
    </row>
    <row r="2603" spans="2:3" x14ac:dyDescent="0.3">
      <c r="B2603" s="32"/>
      <c r="C2603" s="13" t="str">
        <f t="shared" si="40"/>
        <v/>
      </c>
    </row>
    <row r="2604" spans="2:3" x14ac:dyDescent="0.3">
      <c r="B2604" s="32"/>
      <c r="C2604" s="13" t="str">
        <f t="shared" si="40"/>
        <v/>
      </c>
    </row>
    <row r="2605" spans="2:3" x14ac:dyDescent="0.3">
      <c r="B2605" s="32"/>
      <c r="C2605" s="13" t="str">
        <f t="shared" si="40"/>
        <v/>
      </c>
    </row>
    <row r="2606" spans="2:3" x14ac:dyDescent="0.3">
      <c r="B2606" s="32"/>
      <c r="C2606" s="13" t="str">
        <f t="shared" si="40"/>
        <v/>
      </c>
    </row>
    <row r="2607" spans="2:3" x14ac:dyDescent="0.3">
      <c r="B2607" s="32"/>
      <c r="C2607" s="13" t="str">
        <f t="shared" si="40"/>
        <v/>
      </c>
    </row>
    <row r="2608" spans="2:3" x14ac:dyDescent="0.3">
      <c r="B2608" s="32"/>
      <c r="C2608" s="13" t="str">
        <f t="shared" si="40"/>
        <v/>
      </c>
    </row>
    <row r="2609" spans="2:3" x14ac:dyDescent="0.3">
      <c r="B2609" s="32"/>
      <c r="C2609" s="13" t="str">
        <f t="shared" si="40"/>
        <v/>
      </c>
    </row>
    <row r="2610" spans="2:3" x14ac:dyDescent="0.3">
      <c r="B2610" s="32"/>
      <c r="C2610" s="13" t="str">
        <f t="shared" si="40"/>
        <v/>
      </c>
    </row>
    <row r="2611" spans="2:3" x14ac:dyDescent="0.3">
      <c r="B2611" s="32"/>
      <c r="C2611" s="13" t="str">
        <f t="shared" si="40"/>
        <v/>
      </c>
    </row>
    <row r="2612" spans="2:3" x14ac:dyDescent="0.3">
      <c r="B2612" s="32"/>
      <c r="C2612" s="13" t="str">
        <f t="shared" si="40"/>
        <v/>
      </c>
    </row>
    <row r="2613" spans="2:3" x14ac:dyDescent="0.3">
      <c r="B2613" s="32"/>
      <c r="C2613" s="13" t="str">
        <f t="shared" si="40"/>
        <v/>
      </c>
    </row>
    <row r="2614" spans="2:3" x14ac:dyDescent="0.3">
      <c r="B2614" s="32"/>
      <c r="C2614" s="13" t="str">
        <f t="shared" si="40"/>
        <v/>
      </c>
    </row>
    <row r="2615" spans="2:3" x14ac:dyDescent="0.3">
      <c r="B2615" s="32"/>
      <c r="C2615" s="13" t="str">
        <f t="shared" si="40"/>
        <v/>
      </c>
    </row>
    <row r="2616" spans="2:3" x14ac:dyDescent="0.3">
      <c r="B2616" s="32"/>
      <c r="C2616" s="13" t="str">
        <f t="shared" si="40"/>
        <v/>
      </c>
    </row>
    <row r="2617" spans="2:3" x14ac:dyDescent="0.3">
      <c r="B2617" s="32"/>
      <c r="C2617" s="13" t="str">
        <f t="shared" si="40"/>
        <v/>
      </c>
    </row>
    <row r="2618" spans="2:3" x14ac:dyDescent="0.3">
      <c r="B2618" s="32"/>
      <c r="C2618" s="13" t="str">
        <f t="shared" si="40"/>
        <v/>
      </c>
    </row>
    <row r="2619" spans="2:3" x14ac:dyDescent="0.3">
      <c r="B2619" s="32"/>
      <c r="C2619" s="13" t="str">
        <f t="shared" si="40"/>
        <v/>
      </c>
    </row>
    <row r="2620" spans="2:3" x14ac:dyDescent="0.3">
      <c r="B2620" s="32"/>
      <c r="C2620" s="13" t="str">
        <f t="shared" si="40"/>
        <v/>
      </c>
    </row>
    <row r="2621" spans="2:3" x14ac:dyDescent="0.3">
      <c r="B2621" s="32"/>
      <c r="C2621" s="13" t="str">
        <f t="shared" si="40"/>
        <v/>
      </c>
    </row>
    <row r="2622" spans="2:3" x14ac:dyDescent="0.3">
      <c r="B2622" s="32"/>
      <c r="C2622" s="13" t="str">
        <f t="shared" si="40"/>
        <v/>
      </c>
    </row>
    <row r="2623" spans="2:3" x14ac:dyDescent="0.3">
      <c r="B2623" s="32"/>
      <c r="C2623" s="13" t="str">
        <f t="shared" si="40"/>
        <v/>
      </c>
    </row>
    <row r="2624" spans="2:3" x14ac:dyDescent="0.3">
      <c r="B2624" s="32"/>
      <c r="C2624" s="13" t="str">
        <f t="shared" si="40"/>
        <v/>
      </c>
    </row>
    <row r="2625" spans="2:3" x14ac:dyDescent="0.3">
      <c r="B2625" s="32"/>
      <c r="C2625" s="13" t="str">
        <f t="shared" si="40"/>
        <v/>
      </c>
    </row>
    <row r="2626" spans="2:3" x14ac:dyDescent="0.3">
      <c r="B2626" s="32"/>
      <c r="C2626" s="13" t="str">
        <f t="shared" si="40"/>
        <v/>
      </c>
    </row>
    <row r="2627" spans="2:3" x14ac:dyDescent="0.3">
      <c r="B2627" s="32"/>
      <c r="C2627" s="13" t="str">
        <f t="shared" si="40"/>
        <v/>
      </c>
    </row>
    <row r="2628" spans="2:3" x14ac:dyDescent="0.3">
      <c r="B2628" s="32"/>
      <c r="C2628" s="13" t="str">
        <f t="shared" si="40"/>
        <v/>
      </c>
    </row>
    <row r="2629" spans="2:3" x14ac:dyDescent="0.3">
      <c r="B2629" s="32"/>
      <c r="C2629" s="13" t="str">
        <f t="shared" ref="C2629:C2692" si="41">IF(B2629="","",IF(ISNUMBER(B2629),TEXT(B2629,"0"),SUBSTITUTE(SUBSTITUTE(TRIM(B2629),"-","")," ","")))</f>
        <v/>
      </c>
    </row>
    <row r="2630" spans="2:3" x14ac:dyDescent="0.3">
      <c r="B2630" s="32"/>
      <c r="C2630" s="13" t="str">
        <f t="shared" si="41"/>
        <v/>
      </c>
    </row>
    <row r="2631" spans="2:3" x14ac:dyDescent="0.3">
      <c r="B2631" s="32"/>
      <c r="C2631" s="13" t="str">
        <f t="shared" si="41"/>
        <v/>
      </c>
    </row>
    <row r="2632" spans="2:3" x14ac:dyDescent="0.3">
      <c r="B2632" s="32"/>
      <c r="C2632" s="13" t="str">
        <f t="shared" si="41"/>
        <v/>
      </c>
    </row>
    <row r="2633" spans="2:3" x14ac:dyDescent="0.3">
      <c r="B2633" s="32"/>
      <c r="C2633" s="13" t="str">
        <f t="shared" si="41"/>
        <v/>
      </c>
    </row>
    <row r="2634" spans="2:3" x14ac:dyDescent="0.3">
      <c r="B2634" s="32"/>
      <c r="C2634" s="13" t="str">
        <f t="shared" si="41"/>
        <v/>
      </c>
    </row>
    <row r="2635" spans="2:3" x14ac:dyDescent="0.3">
      <c r="B2635" s="32"/>
      <c r="C2635" s="13" t="str">
        <f t="shared" si="41"/>
        <v/>
      </c>
    </row>
    <row r="2636" spans="2:3" x14ac:dyDescent="0.3">
      <c r="B2636" s="32"/>
      <c r="C2636" s="13" t="str">
        <f t="shared" si="41"/>
        <v/>
      </c>
    </row>
    <row r="2637" spans="2:3" x14ac:dyDescent="0.3">
      <c r="B2637" s="32"/>
      <c r="C2637" s="13" t="str">
        <f t="shared" si="41"/>
        <v/>
      </c>
    </row>
    <row r="2638" spans="2:3" x14ac:dyDescent="0.3">
      <c r="B2638" s="32"/>
      <c r="C2638" s="13" t="str">
        <f t="shared" si="41"/>
        <v/>
      </c>
    </row>
    <row r="2639" spans="2:3" x14ac:dyDescent="0.3">
      <c r="B2639" s="32"/>
      <c r="C2639" s="13" t="str">
        <f t="shared" si="41"/>
        <v/>
      </c>
    </row>
    <row r="2640" spans="2:3" x14ac:dyDescent="0.3">
      <c r="B2640" s="32"/>
      <c r="C2640" s="13" t="str">
        <f t="shared" si="41"/>
        <v/>
      </c>
    </row>
    <row r="2641" spans="2:3" x14ac:dyDescent="0.3">
      <c r="B2641" s="32"/>
      <c r="C2641" s="13" t="str">
        <f t="shared" si="41"/>
        <v/>
      </c>
    </row>
    <row r="2642" spans="2:3" x14ac:dyDescent="0.3">
      <c r="B2642" s="32"/>
      <c r="C2642" s="13" t="str">
        <f t="shared" si="41"/>
        <v/>
      </c>
    </row>
    <row r="2643" spans="2:3" x14ac:dyDescent="0.3">
      <c r="B2643" s="32"/>
      <c r="C2643" s="13" t="str">
        <f t="shared" si="41"/>
        <v/>
      </c>
    </row>
    <row r="2644" spans="2:3" x14ac:dyDescent="0.3">
      <c r="B2644" s="32"/>
      <c r="C2644" s="13" t="str">
        <f t="shared" si="41"/>
        <v/>
      </c>
    </row>
    <row r="2645" spans="2:3" x14ac:dyDescent="0.3">
      <c r="B2645" s="32"/>
      <c r="C2645" s="13" t="str">
        <f t="shared" si="41"/>
        <v/>
      </c>
    </row>
    <row r="2646" spans="2:3" x14ac:dyDescent="0.3">
      <c r="B2646" s="32"/>
      <c r="C2646" s="13" t="str">
        <f t="shared" si="41"/>
        <v/>
      </c>
    </row>
    <row r="2647" spans="2:3" x14ac:dyDescent="0.3">
      <c r="B2647" s="32"/>
      <c r="C2647" s="13" t="str">
        <f t="shared" si="41"/>
        <v/>
      </c>
    </row>
    <row r="2648" spans="2:3" x14ac:dyDescent="0.3">
      <c r="B2648" s="32"/>
      <c r="C2648" s="13" t="str">
        <f t="shared" si="41"/>
        <v/>
      </c>
    </row>
    <row r="2649" spans="2:3" x14ac:dyDescent="0.3">
      <c r="B2649" s="32"/>
      <c r="C2649" s="13" t="str">
        <f t="shared" si="41"/>
        <v/>
      </c>
    </row>
    <row r="2650" spans="2:3" x14ac:dyDescent="0.3">
      <c r="B2650" s="32"/>
      <c r="C2650" s="13" t="str">
        <f t="shared" si="41"/>
        <v/>
      </c>
    </row>
    <row r="2651" spans="2:3" x14ac:dyDescent="0.3">
      <c r="B2651" s="32"/>
      <c r="C2651" s="13" t="str">
        <f t="shared" si="41"/>
        <v/>
      </c>
    </row>
    <row r="2652" spans="2:3" x14ac:dyDescent="0.3">
      <c r="B2652" s="32"/>
      <c r="C2652" s="13" t="str">
        <f t="shared" si="41"/>
        <v/>
      </c>
    </row>
    <row r="2653" spans="2:3" x14ac:dyDescent="0.3">
      <c r="B2653" s="32"/>
      <c r="C2653" s="13" t="str">
        <f t="shared" si="41"/>
        <v/>
      </c>
    </row>
    <row r="2654" spans="2:3" x14ac:dyDescent="0.3">
      <c r="B2654" s="32"/>
      <c r="C2654" s="13" t="str">
        <f t="shared" si="41"/>
        <v/>
      </c>
    </row>
    <row r="2655" spans="2:3" x14ac:dyDescent="0.3">
      <c r="B2655" s="32"/>
      <c r="C2655" s="13" t="str">
        <f t="shared" si="41"/>
        <v/>
      </c>
    </row>
    <row r="2656" spans="2:3" x14ac:dyDescent="0.3">
      <c r="B2656" s="32"/>
      <c r="C2656" s="13" t="str">
        <f t="shared" si="41"/>
        <v/>
      </c>
    </row>
    <row r="2657" spans="2:3" x14ac:dyDescent="0.3">
      <c r="B2657" s="32"/>
      <c r="C2657" s="13" t="str">
        <f t="shared" si="41"/>
        <v/>
      </c>
    </row>
    <row r="2658" spans="2:3" x14ac:dyDescent="0.3">
      <c r="B2658" s="32"/>
      <c r="C2658" s="13" t="str">
        <f t="shared" si="41"/>
        <v/>
      </c>
    </row>
    <row r="2659" spans="2:3" x14ac:dyDescent="0.3">
      <c r="B2659" s="32"/>
      <c r="C2659" s="13" t="str">
        <f t="shared" si="41"/>
        <v/>
      </c>
    </row>
    <row r="2660" spans="2:3" x14ac:dyDescent="0.3">
      <c r="B2660" s="32"/>
      <c r="C2660" s="13" t="str">
        <f t="shared" si="41"/>
        <v/>
      </c>
    </row>
    <row r="2661" spans="2:3" x14ac:dyDescent="0.3">
      <c r="B2661" s="32"/>
      <c r="C2661" s="13" t="str">
        <f t="shared" si="41"/>
        <v/>
      </c>
    </row>
    <row r="2662" spans="2:3" x14ac:dyDescent="0.3">
      <c r="B2662" s="32"/>
      <c r="C2662" s="13" t="str">
        <f t="shared" si="41"/>
        <v/>
      </c>
    </row>
    <row r="2663" spans="2:3" x14ac:dyDescent="0.3">
      <c r="B2663" s="32"/>
      <c r="C2663" s="13" t="str">
        <f t="shared" si="41"/>
        <v/>
      </c>
    </row>
    <row r="2664" spans="2:3" x14ac:dyDescent="0.3">
      <c r="B2664" s="32"/>
      <c r="C2664" s="13" t="str">
        <f t="shared" si="41"/>
        <v/>
      </c>
    </row>
    <row r="2665" spans="2:3" x14ac:dyDescent="0.3">
      <c r="B2665" s="32"/>
      <c r="C2665" s="13" t="str">
        <f t="shared" si="41"/>
        <v/>
      </c>
    </row>
    <row r="2666" spans="2:3" x14ac:dyDescent="0.3">
      <c r="B2666" s="32"/>
      <c r="C2666" s="13" t="str">
        <f t="shared" si="41"/>
        <v/>
      </c>
    </row>
    <row r="2667" spans="2:3" x14ac:dyDescent="0.3">
      <c r="B2667" s="32"/>
      <c r="C2667" s="13" t="str">
        <f t="shared" si="41"/>
        <v/>
      </c>
    </row>
    <row r="2668" spans="2:3" x14ac:dyDescent="0.3">
      <c r="B2668" s="32"/>
      <c r="C2668" s="13" t="str">
        <f t="shared" si="41"/>
        <v/>
      </c>
    </row>
    <row r="2669" spans="2:3" x14ac:dyDescent="0.3">
      <c r="B2669" s="32"/>
      <c r="C2669" s="13" t="str">
        <f t="shared" si="41"/>
        <v/>
      </c>
    </row>
    <row r="2670" spans="2:3" x14ac:dyDescent="0.3">
      <c r="B2670" s="32"/>
      <c r="C2670" s="13" t="str">
        <f t="shared" si="41"/>
        <v/>
      </c>
    </row>
    <row r="2671" spans="2:3" x14ac:dyDescent="0.3">
      <c r="B2671" s="32"/>
      <c r="C2671" s="13" t="str">
        <f t="shared" si="41"/>
        <v/>
      </c>
    </row>
    <row r="2672" spans="2:3" x14ac:dyDescent="0.3">
      <c r="B2672" s="32"/>
      <c r="C2672" s="13" t="str">
        <f t="shared" si="41"/>
        <v/>
      </c>
    </row>
    <row r="2673" spans="2:3" x14ac:dyDescent="0.3">
      <c r="B2673" s="32"/>
      <c r="C2673" s="13" t="str">
        <f t="shared" si="41"/>
        <v/>
      </c>
    </row>
    <row r="2674" spans="2:3" x14ac:dyDescent="0.3">
      <c r="B2674" s="32"/>
      <c r="C2674" s="13" t="str">
        <f t="shared" si="41"/>
        <v/>
      </c>
    </row>
    <row r="2675" spans="2:3" x14ac:dyDescent="0.3">
      <c r="B2675" s="32"/>
      <c r="C2675" s="13" t="str">
        <f t="shared" si="41"/>
        <v/>
      </c>
    </row>
    <row r="2676" spans="2:3" x14ac:dyDescent="0.3">
      <c r="B2676" s="32"/>
      <c r="C2676" s="13" t="str">
        <f t="shared" si="41"/>
        <v/>
      </c>
    </row>
    <row r="2677" spans="2:3" x14ac:dyDescent="0.3">
      <c r="B2677" s="32"/>
      <c r="C2677" s="13" t="str">
        <f t="shared" si="41"/>
        <v/>
      </c>
    </row>
    <row r="2678" spans="2:3" x14ac:dyDescent="0.3">
      <c r="B2678" s="32"/>
      <c r="C2678" s="13" t="str">
        <f t="shared" si="41"/>
        <v/>
      </c>
    </row>
    <row r="2679" spans="2:3" x14ac:dyDescent="0.3">
      <c r="B2679" s="32"/>
      <c r="C2679" s="13" t="str">
        <f t="shared" si="41"/>
        <v/>
      </c>
    </row>
    <row r="2680" spans="2:3" x14ac:dyDescent="0.3">
      <c r="B2680" s="32"/>
      <c r="C2680" s="13" t="str">
        <f t="shared" si="41"/>
        <v/>
      </c>
    </row>
    <row r="2681" spans="2:3" x14ac:dyDescent="0.3">
      <c r="B2681" s="32"/>
      <c r="C2681" s="13" t="str">
        <f t="shared" si="41"/>
        <v/>
      </c>
    </row>
    <row r="2682" spans="2:3" x14ac:dyDescent="0.3">
      <c r="B2682" s="32"/>
      <c r="C2682" s="13" t="str">
        <f t="shared" si="41"/>
        <v/>
      </c>
    </row>
    <row r="2683" spans="2:3" x14ac:dyDescent="0.3">
      <c r="B2683" s="32"/>
      <c r="C2683" s="13" t="str">
        <f t="shared" si="41"/>
        <v/>
      </c>
    </row>
    <row r="2684" spans="2:3" x14ac:dyDescent="0.3">
      <c r="B2684" s="32"/>
      <c r="C2684" s="13" t="str">
        <f t="shared" si="41"/>
        <v/>
      </c>
    </row>
    <row r="2685" spans="2:3" x14ac:dyDescent="0.3">
      <c r="B2685" s="32"/>
      <c r="C2685" s="13" t="str">
        <f t="shared" si="41"/>
        <v/>
      </c>
    </row>
    <row r="2686" spans="2:3" x14ac:dyDescent="0.3">
      <c r="B2686" s="32"/>
      <c r="C2686" s="13" t="str">
        <f t="shared" si="41"/>
        <v/>
      </c>
    </row>
    <row r="2687" spans="2:3" x14ac:dyDescent="0.3">
      <c r="B2687" s="32"/>
      <c r="C2687" s="13" t="str">
        <f t="shared" si="41"/>
        <v/>
      </c>
    </row>
    <row r="2688" spans="2:3" x14ac:dyDescent="0.3">
      <c r="B2688" s="32"/>
      <c r="C2688" s="13" t="str">
        <f t="shared" si="41"/>
        <v/>
      </c>
    </row>
    <row r="2689" spans="2:3" x14ac:dyDescent="0.3">
      <c r="B2689" s="32"/>
      <c r="C2689" s="13" t="str">
        <f t="shared" si="41"/>
        <v/>
      </c>
    </row>
    <row r="2690" spans="2:3" x14ac:dyDescent="0.3">
      <c r="B2690" s="32"/>
      <c r="C2690" s="13" t="str">
        <f t="shared" si="41"/>
        <v/>
      </c>
    </row>
    <row r="2691" spans="2:3" x14ac:dyDescent="0.3">
      <c r="B2691" s="32"/>
      <c r="C2691" s="13" t="str">
        <f t="shared" si="41"/>
        <v/>
      </c>
    </row>
    <row r="2692" spans="2:3" x14ac:dyDescent="0.3">
      <c r="B2692" s="32"/>
      <c r="C2692" s="13" t="str">
        <f t="shared" si="41"/>
        <v/>
      </c>
    </row>
    <row r="2693" spans="2:3" x14ac:dyDescent="0.3">
      <c r="B2693" s="32"/>
      <c r="C2693" s="13" t="str">
        <f t="shared" ref="C2693:C2756" si="42">IF(B2693="","",IF(ISNUMBER(B2693),TEXT(B2693,"0"),SUBSTITUTE(SUBSTITUTE(TRIM(B2693),"-","")," ","")))</f>
        <v/>
      </c>
    </row>
    <row r="2694" spans="2:3" x14ac:dyDescent="0.3">
      <c r="B2694" s="32"/>
      <c r="C2694" s="13" t="str">
        <f t="shared" si="42"/>
        <v/>
      </c>
    </row>
    <row r="2695" spans="2:3" x14ac:dyDescent="0.3">
      <c r="B2695" s="32"/>
      <c r="C2695" s="13" t="str">
        <f t="shared" si="42"/>
        <v/>
      </c>
    </row>
    <row r="2696" spans="2:3" x14ac:dyDescent="0.3">
      <c r="B2696" s="32"/>
      <c r="C2696" s="13" t="str">
        <f t="shared" si="42"/>
        <v/>
      </c>
    </row>
    <row r="2697" spans="2:3" x14ac:dyDescent="0.3">
      <c r="B2697" s="32"/>
      <c r="C2697" s="13" t="str">
        <f t="shared" si="42"/>
        <v/>
      </c>
    </row>
    <row r="2698" spans="2:3" x14ac:dyDescent="0.3">
      <c r="B2698" s="32"/>
      <c r="C2698" s="13" t="str">
        <f t="shared" si="42"/>
        <v/>
      </c>
    </row>
    <row r="2699" spans="2:3" x14ac:dyDescent="0.3">
      <c r="B2699" s="32"/>
      <c r="C2699" s="13" t="str">
        <f t="shared" si="42"/>
        <v/>
      </c>
    </row>
    <row r="2700" spans="2:3" x14ac:dyDescent="0.3">
      <c r="B2700" s="32"/>
      <c r="C2700" s="13" t="str">
        <f t="shared" si="42"/>
        <v/>
      </c>
    </row>
    <row r="2701" spans="2:3" x14ac:dyDescent="0.3">
      <c r="B2701" s="32"/>
      <c r="C2701" s="13" t="str">
        <f t="shared" si="42"/>
        <v/>
      </c>
    </row>
    <row r="2702" spans="2:3" x14ac:dyDescent="0.3">
      <c r="B2702" s="32"/>
      <c r="C2702" s="13" t="str">
        <f t="shared" si="42"/>
        <v/>
      </c>
    </row>
    <row r="2703" spans="2:3" x14ac:dyDescent="0.3">
      <c r="B2703" s="32"/>
      <c r="C2703" s="13" t="str">
        <f t="shared" si="42"/>
        <v/>
      </c>
    </row>
    <row r="2704" spans="2:3" x14ac:dyDescent="0.3">
      <c r="B2704" s="32"/>
      <c r="C2704" s="13" t="str">
        <f t="shared" si="42"/>
        <v/>
      </c>
    </row>
    <row r="2705" spans="2:3" x14ac:dyDescent="0.3">
      <c r="B2705" s="32"/>
      <c r="C2705" s="13" t="str">
        <f t="shared" si="42"/>
        <v/>
      </c>
    </row>
    <row r="2706" spans="2:3" x14ac:dyDescent="0.3">
      <c r="B2706" s="32"/>
      <c r="C2706" s="13" t="str">
        <f t="shared" si="42"/>
        <v/>
      </c>
    </row>
    <row r="2707" spans="2:3" x14ac:dyDescent="0.3">
      <c r="B2707" s="32"/>
      <c r="C2707" s="13" t="str">
        <f t="shared" si="42"/>
        <v/>
      </c>
    </row>
    <row r="2708" spans="2:3" x14ac:dyDescent="0.3">
      <c r="B2708" s="32"/>
      <c r="C2708" s="13" t="str">
        <f t="shared" si="42"/>
        <v/>
      </c>
    </row>
    <row r="2709" spans="2:3" x14ac:dyDescent="0.3">
      <c r="B2709" s="32"/>
      <c r="C2709" s="13" t="str">
        <f t="shared" si="42"/>
        <v/>
      </c>
    </row>
    <row r="2710" spans="2:3" x14ac:dyDescent="0.3">
      <c r="B2710" s="32"/>
      <c r="C2710" s="13" t="str">
        <f t="shared" si="42"/>
        <v/>
      </c>
    </row>
    <row r="2711" spans="2:3" x14ac:dyDescent="0.3">
      <c r="B2711" s="32"/>
      <c r="C2711" s="13" t="str">
        <f t="shared" si="42"/>
        <v/>
      </c>
    </row>
    <row r="2712" spans="2:3" x14ac:dyDescent="0.3">
      <c r="B2712" s="32"/>
      <c r="C2712" s="13" t="str">
        <f t="shared" si="42"/>
        <v/>
      </c>
    </row>
    <row r="2713" spans="2:3" x14ac:dyDescent="0.3">
      <c r="B2713" s="32"/>
      <c r="C2713" s="13" t="str">
        <f t="shared" si="42"/>
        <v/>
      </c>
    </row>
    <row r="2714" spans="2:3" x14ac:dyDescent="0.3">
      <c r="B2714" s="32"/>
      <c r="C2714" s="13" t="str">
        <f t="shared" si="42"/>
        <v/>
      </c>
    </row>
    <row r="2715" spans="2:3" x14ac:dyDescent="0.3">
      <c r="B2715" s="32"/>
      <c r="C2715" s="13" t="str">
        <f t="shared" si="42"/>
        <v/>
      </c>
    </row>
    <row r="2716" spans="2:3" x14ac:dyDescent="0.3">
      <c r="B2716" s="32"/>
      <c r="C2716" s="13" t="str">
        <f t="shared" si="42"/>
        <v/>
      </c>
    </row>
    <row r="2717" spans="2:3" x14ac:dyDescent="0.3">
      <c r="B2717" s="32"/>
      <c r="C2717" s="13" t="str">
        <f t="shared" si="42"/>
        <v/>
      </c>
    </row>
    <row r="2718" spans="2:3" x14ac:dyDescent="0.3">
      <c r="B2718" s="32"/>
      <c r="C2718" s="13" t="str">
        <f t="shared" si="42"/>
        <v/>
      </c>
    </row>
    <row r="2719" spans="2:3" x14ac:dyDescent="0.3">
      <c r="B2719" s="32"/>
      <c r="C2719" s="13" t="str">
        <f t="shared" si="42"/>
        <v/>
      </c>
    </row>
    <row r="2720" spans="2:3" x14ac:dyDescent="0.3">
      <c r="B2720" s="32"/>
      <c r="C2720" s="13" t="str">
        <f t="shared" si="42"/>
        <v/>
      </c>
    </row>
    <row r="2721" spans="2:3" x14ac:dyDescent="0.3">
      <c r="B2721" s="32"/>
      <c r="C2721" s="13" t="str">
        <f t="shared" si="42"/>
        <v/>
      </c>
    </row>
    <row r="2722" spans="2:3" x14ac:dyDescent="0.3">
      <c r="B2722" s="32"/>
      <c r="C2722" s="13" t="str">
        <f t="shared" si="42"/>
        <v/>
      </c>
    </row>
    <row r="2723" spans="2:3" x14ac:dyDescent="0.3">
      <c r="B2723" s="32"/>
      <c r="C2723" s="13" t="str">
        <f t="shared" si="42"/>
        <v/>
      </c>
    </row>
    <row r="2724" spans="2:3" x14ac:dyDescent="0.3">
      <c r="B2724" s="32"/>
      <c r="C2724" s="13" t="str">
        <f t="shared" si="42"/>
        <v/>
      </c>
    </row>
    <row r="2725" spans="2:3" x14ac:dyDescent="0.3">
      <c r="B2725" s="32"/>
      <c r="C2725" s="13" t="str">
        <f t="shared" si="42"/>
        <v/>
      </c>
    </row>
    <row r="2726" spans="2:3" x14ac:dyDescent="0.3">
      <c r="B2726" s="32"/>
      <c r="C2726" s="13" t="str">
        <f t="shared" si="42"/>
        <v/>
      </c>
    </row>
    <row r="2727" spans="2:3" x14ac:dyDescent="0.3">
      <c r="B2727" s="32"/>
      <c r="C2727" s="13" t="str">
        <f t="shared" si="42"/>
        <v/>
      </c>
    </row>
    <row r="2728" spans="2:3" x14ac:dyDescent="0.3">
      <c r="B2728" s="32"/>
      <c r="C2728" s="13" t="str">
        <f t="shared" si="42"/>
        <v/>
      </c>
    </row>
    <row r="2729" spans="2:3" x14ac:dyDescent="0.3">
      <c r="B2729" s="32"/>
      <c r="C2729" s="13" t="str">
        <f t="shared" si="42"/>
        <v/>
      </c>
    </row>
    <row r="2730" spans="2:3" x14ac:dyDescent="0.3">
      <c r="B2730" s="32"/>
      <c r="C2730" s="13" t="str">
        <f t="shared" si="42"/>
        <v/>
      </c>
    </row>
    <row r="2731" spans="2:3" x14ac:dyDescent="0.3">
      <c r="B2731" s="32"/>
      <c r="C2731" s="13" t="str">
        <f t="shared" si="42"/>
        <v/>
      </c>
    </row>
    <row r="2732" spans="2:3" x14ac:dyDescent="0.3">
      <c r="B2732" s="32"/>
      <c r="C2732" s="13" t="str">
        <f t="shared" si="42"/>
        <v/>
      </c>
    </row>
    <row r="2733" spans="2:3" x14ac:dyDescent="0.3">
      <c r="B2733" s="32"/>
      <c r="C2733" s="13" t="str">
        <f t="shared" si="42"/>
        <v/>
      </c>
    </row>
    <row r="2734" spans="2:3" x14ac:dyDescent="0.3">
      <c r="B2734" s="32"/>
      <c r="C2734" s="13" t="str">
        <f t="shared" si="42"/>
        <v/>
      </c>
    </row>
    <row r="2735" spans="2:3" x14ac:dyDescent="0.3">
      <c r="B2735" s="32"/>
      <c r="C2735" s="13" t="str">
        <f t="shared" si="42"/>
        <v/>
      </c>
    </row>
    <row r="2736" spans="2:3" x14ac:dyDescent="0.3">
      <c r="B2736" s="32"/>
      <c r="C2736" s="13" t="str">
        <f t="shared" si="42"/>
        <v/>
      </c>
    </row>
    <row r="2737" spans="2:3" x14ac:dyDescent="0.3">
      <c r="B2737" s="32"/>
      <c r="C2737" s="13" t="str">
        <f t="shared" si="42"/>
        <v/>
      </c>
    </row>
    <row r="2738" spans="2:3" x14ac:dyDescent="0.3">
      <c r="B2738" s="32"/>
      <c r="C2738" s="13" t="str">
        <f t="shared" si="42"/>
        <v/>
      </c>
    </row>
    <row r="2739" spans="2:3" x14ac:dyDescent="0.3">
      <c r="B2739" s="32"/>
      <c r="C2739" s="13" t="str">
        <f t="shared" si="42"/>
        <v/>
      </c>
    </row>
    <row r="2740" spans="2:3" x14ac:dyDescent="0.3">
      <c r="B2740" s="32"/>
      <c r="C2740" s="13" t="str">
        <f t="shared" si="42"/>
        <v/>
      </c>
    </row>
    <row r="2741" spans="2:3" x14ac:dyDescent="0.3">
      <c r="B2741" s="32"/>
      <c r="C2741" s="13" t="str">
        <f t="shared" si="42"/>
        <v/>
      </c>
    </row>
    <row r="2742" spans="2:3" x14ac:dyDescent="0.3">
      <c r="B2742" s="32"/>
      <c r="C2742" s="13" t="str">
        <f t="shared" si="42"/>
        <v/>
      </c>
    </row>
    <row r="2743" spans="2:3" x14ac:dyDescent="0.3">
      <c r="B2743" s="32"/>
      <c r="C2743" s="13" t="str">
        <f t="shared" si="42"/>
        <v/>
      </c>
    </row>
    <row r="2744" spans="2:3" x14ac:dyDescent="0.3">
      <c r="B2744" s="32"/>
      <c r="C2744" s="13" t="str">
        <f t="shared" si="42"/>
        <v/>
      </c>
    </row>
    <row r="2745" spans="2:3" x14ac:dyDescent="0.3">
      <c r="B2745" s="32"/>
      <c r="C2745" s="13" t="str">
        <f t="shared" si="42"/>
        <v/>
      </c>
    </row>
    <row r="2746" spans="2:3" x14ac:dyDescent="0.3">
      <c r="B2746" s="32"/>
      <c r="C2746" s="13" t="str">
        <f t="shared" si="42"/>
        <v/>
      </c>
    </row>
    <row r="2747" spans="2:3" x14ac:dyDescent="0.3">
      <c r="B2747" s="32"/>
      <c r="C2747" s="13" t="str">
        <f t="shared" si="42"/>
        <v/>
      </c>
    </row>
    <row r="2748" spans="2:3" x14ac:dyDescent="0.3">
      <c r="B2748" s="32"/>
      <c r="C2748" s="13" t="str">
        <f t="shared" si="42"/>
        <v/>
      </c>
    </row>
    <row r="2749" spans="2:3" x14ac:dyDescent="0.3">
      <c r="B2749" s="32"/>
      <c r="C2749" s="13" t="str">
        <f t="shared" si="42"/>
        <v/>
      </c>
    </row>
    <row r="2750" spans="2:3" x14ac:dyDescent="0.3">
      <c r="B2750" s="32"/>
      <c r="C2750" s="13" t="str">
        <f t="shared" si="42"/>
        <v/>
      </c>
    </row>
    <row r="2751" spans="2:3" x14ac:dyDescent="0.3">
      <c r="B2751" s="32"/>
      <c r="C2751" s="13" t="str">
        <f t="shared" si="42"/>
        <v/>
      </c>
    </row>
    <row r="2752" spans="2:3" x14ac:dyDescent="0.3">
      <c r="B2752" s="32"/>
      <c r="C2752" s="13" t="str">
        <f t="shared" si="42"/>
        <v/>
      </c>
    </row>
    <row r="2753" spans="2:3" x14ac:dyDescent="0.3">
      <c r="B2753" s="32"/>
      <c r="C2753" s="13" t="str">
        <f t="shared" si="42"/>
        <v/>
      </c>
    </row>
    <row r="2754" spans="2:3" x14ac:dyDescent="0.3">
      <c r="B2754" s="32"/>
      <c r="C2754" s="13" t="str">
        <f t="shared" si="42"/>
        <v/>
      </c>
    </row>
    <row r="2755" spans="2:3" x14ac:dyDescent="0.3">
      <c r="B2755" s="32"/>
      <c r="C2755" s="13" t="str">
        <f t="shared" si="42"/>
        <v/>
      </c>
    </row>
    <row r="2756" spans="2:3" x14ac:dyDescent="0.3">
      <c r="B2756" s="32"/>
      <c r="C2756" s="13" t="str">
        <f t="shared" si="42"/>
        <v/>
      </c>
    </row>
    <row r="2757" spans="2:3" x14ac:dyDescent="0.3">
      <c r="B2757" s="32"/>
      <c r="C2757" s="13" t="str">
        <f t="shared" ref="C2757:C2820" si="43">IF(B2757="","",IF(ISNUMBER(B2757),TEXT(B2757,"0"),SUBSTITUTE(SUBSTITUTE(TRIM(B2757),"-","")," ","")))</f>
        <v/>
      </c>
    </row>
    <row r="2758" spans="2:3" x14ac:dyDescent="0.3">
      <c r="B2758" s="32"/>
      <c r="C2758" s="13" t="str">
        <f t="shared" si="43"/>
        <v/>
      </c>
    </row>
    <row r="2759" spans="2:3" x14ac:dyDescent="0.3">
      <c r="B2759" s="32"/>
      <c r="C2759" s="13" t="str">
        <f t="shared" si="43"/>
        <v/>
      </c>
    </row>
    <row r="2760" spans="2:3" x14ac:dyDescent="0.3">
      <c r="B2760" s="32"/>
      <c r="C2760" s="13" t="str">
        <f t="shared" si="43"/>
        <v/>
      </c>
    </row>
    <row r="2761" spans="2:3" x14ac:dyDescent="0.3">
      <c r="B2761" s="32"/>
      <c r="C2761" s="13" t="str">
        <f t="shared" si="43"/>
        <v/>
      </c>
    </row>
    <row r="2762" spans="2:3" x14ac:dyDescent="0.3">
      <c r="B2762" s="32"/>
      <c r="C2762" s="13" t="str">
        <f t="shared" si="43"/>
        <v/>
      </c>
    </row>
    <row r="2763" spans="2:3" x14ac:dyDescent="0.3">
      <c r="B2763" s="32"/>
      <c r="C2763" s="13" t="str">
        <f t="shared" si="43"/>
        <v/>
      </c>
    </row>
    <row r="2764" spans="2:3" x14ac:dyDescent="0.3">
      <c r="B2764" s="32"/>
      <c r="C2764" s="13" t="str">
        <f t="shared" si="43"/>
        <v/>
      </c>
    </row>
    <row r="2765" spans="2:3" x14ac:dyDescent="0.3">
      <c r="B2765" s="32"/>
      <c r="C2765" s="13" t="str">
        <f t="shared" si="43"/>
        <v/>
      </c>
    </row>
    <row r="2766" spans="2:3" x14ac:dyDescent="0.3">
      <c r="B2766" s="32"/>
      <c r="C2766" s="13" t="str">
        <f t="shared" si="43"/>
        <v/>
      </c>
    </row>
    <row r="2767" spans="2:3" x14ac:dyDescent="0.3">
      <c r="B2767" s="32"/>
      <c r="C2767" s="13" t="str">
        <f t="shared" si="43"/>
        <v/>
      </c>
    </row>
    <row r="2768" spans="2:3" x14ac:dyDescent="0.3">
      <c r="B2768" s="32"/>
      <c r="C2768" s="13" t="str">
        <f t="shared" si="43"/>
        <v/>
      </c>
    </row>
    <row r="2769" spans="2:3" x14ac:dyDescent="0.3">
      <c r="B2769" s="32"/>
      <c r="C2769" s="13" t="str">
        <f t="shared" si="43"/>
        <v/>
      </c>
    </row>
    <row r="2770" spans="2:3" x14ac:dyDescent="0.3">
      <c r="B2770" s="32"/>
      <c r="C2770" s="13" t="str">
        <f t="shared" si="43"/>
        <v/>
      </c>
    </row>
    <row r="2771" spans="2:3" x14ac:dyDescent="0.3">
      <c r="B2771" s="32"/>
      <c r="C2771" s="13" t="str">
        <f t="shared" si="43"/>
        <v/>
      </c>
    </row>
    <row r="2772" spans="2:3" x14ac:dyDescent="0.3">
      <c r="B2772" s="32"/>
      <c r="C2772" s="13" t="str">
        <f t="shared" si="43"/>
        <v/>
      </c>
    </row>
    <row r="2773" spans="2:3" x14ac:dyDescent="0.3">
      <c r="B2773" s="32"/>
      <c r="C2773" s="13" t="str">
        <f t="shared" si="43"/>
        <v/>
      </c>
    </row>
    <row r="2774" spans="2:3" x14ac:dyDescent="0.3">
      <c r="B2774" s="32"/>
      <c r="C2774" s="13" t="str">
        <f t="shared" si="43"/>
        <v/>
      </c>
    </row>
    <row r="2775" spans="2:3" x14ac:dyDescent="0.3">
      <c r="B2775" s="32"/>
      <c r="C2775" s="13" t="str">
        <f t="shared" si="43"/>
        <v/>
      </c>
    </row>
    <row r="2776" spans="2:3" x14ac:dyDescent="0.3">
      <c r="B2776" s="32"/>
      <c r="C2776" s="13" t="str">
        <f t="shared" si="43"/>
        <v/>
      </c>
    </row>
    <row r="2777" spans="2:3" x14ac:dyDescent="0.3">
      <c r="B2777" s="32"/>
      <c r="C2777" s="13" t="str">
        <f t="shared" si="43"/>
        <v/>
      </c>
    </row>
    <row r="2778" spans="2:3" x14ac:dyDescent="0.3">
      <c r="B2778" s="32"/>
      <c r="C2778" s="13" t="str">
        <f t="shared" si="43"/>
        <v/>
      </c>
    </row>
    <row r="2779" spans="2:3" x14ac:dyDescent="0.3">
      <c r="B2779" s="32"/>
      <c r="C2779" s="13" t="str">
        <f t="shared" si="43"/>
        <v/>
      </c>
    </row>
    <row r="2780" spans="2:3" x14ac:dyDescent="0.3">
      <c r="B2780" s="32"/>
      <c r="C2780" s="13" t="str">
        <f t="shared" si="43"/>
        <v/>
      </c>
    </row>
    <row r="2781" spans="2:3" x14ac:dyDescent="0.3">
      <c r="B2781" s="32"/>
      <c r="C2781" s="13" t="str">
        <f t="shared" si="43"/>
        <v/>
      </c>
    </row>
    <row r="2782" spans="2:3" x14ac:dyDescent="0.3">
      <c r="B2782" s="32"/>
      <c r="C2782" s="13" t="str">
        <f t="shared" si="43"/>
        <v/>
      </c>
    </row>
    <row r="2783" spans="2:3" x14ac:dyDescent="0.3">
      <c r="B2783" s="32"/>
      <c r="C2783" s="13" t="str">
        <f t="shared" si="43"/>
        <v/>
      </c>
    </row>
    <row r="2784" spans="2:3" x14ac:dyDescent="0.3">
      <c r="B2784" s="32"/>
      <c r="C2784" s="13" t="str">
        <f t="shared" si="43"/>
        <v/>
      </c>
    </row>
    <row r="2785" spans="2:3" x14ac:dyDescent="0.3">
      <c r="B2785" s="32"/>
      <c r="C2785" s="13" t="str">
        <f t="shared" si="43"/>
        <v/>
      </c>
    </row>
    <row r="2786" spans="2:3" x14ac:dyDescent="0.3">
      <c r="B2786" s="32"/>
      <c r="C2786" s="13" t="str">
        <f t="shared" si="43"/>
        <v/>
      </c>
    </row>
    <row r="2787" spans="2:3" x14ac:dyDescent="0.3">
      <c r="B2787" s="32"/>
      <c r="C2787" s="13" t="str">
        <f t="shared" si="43"/>
        <v/>
      </c>
    </row>
    <row r="2788" spans="2:3" x14ac:dyDescent="0.3">
      <c r="B2788" s="32"/>
      <c r="C2788" s="13" t="str">
        <f t="shared" si="43"/>
        <v/>
      </c>
    </row>
    <row r="2789" spans="2:3" x14ac:dyDescent="0.3">
      <c r="B2789" s="32"/>
      <c r="C2789" s="13" t="str">
        <f t="shared" si="43"/>
        <v/>
      </c>
    </row>
    <row r="2790" spans="2:3" x14ac:dyDescent="0.3">
      <c r="B2790" s="32"/>
      <c r="C2790" s="13" t="str">
        <f t="shared" si="43"/>
        <v/>
      </c>
    </row>
    <row r="2791" spans="2:3" x14ac:dyDescent="0.3">
      <c r="B2791" s="32"/>
      <c r="C2791" s="13" t="str">
        <f t="shared" si="43"/>
        <v/>
      </c>
    </row>
    <row r="2792" spans="2:3" x14ac:dyDescent="0.3">
      <c r="B2792" s="32"/>
      <c r="C2792" s="13" t="str">
        <f t="shared" si="43"/>
        <v/>
      </c>
    </row>
    <row r="2793" spans="2:3" x14ac:dyDescent="0.3">
      <c r="B2793" s="32"/>
      <c r="C2793" s="13" t="str">
        <f t="shared" si="43"/>
        <v/>
      </c>
    </row>
    <row r="2794" spans="2:3" x14ac:dyDescent="0.3">
      <c r="B2794" s="32"/>
      <c r="C2794" s="13" t="str">
        <f t="shared" si="43"/>
        <v/>
      </c>
    </row>
    <row r="2795" spans="2:3" x14ac:dyDescent="0.3">
      <c r="B2795" s="32"/>
      <c r="C2795" s="13" t="str">
        <f t="shared" si="43"/>
        <v/>
      </c>
    </row>
    <row r="2796" spans="2:3" x14ac:dyDescent="0.3">
      <c r="B2796" s="32"/>
      <c r="C2796" s="13" t="str">
        <f t="shared" si="43"/>
        <v/>
      </c>
    </row>
    <row r="2797" spans="2:3" x14ac:dyDescent="0.3">
      <c r="B2797" s="32"/>
      <c r="C2797" s="13" t="str">
        <f t="shared" si="43"/>
        <v/>
      </c>
    </row>
    <row r="2798" spans="2:3" x14ac:dyDescent="0.3">
      <c r="B2798" s="32"/>
      <c r="C2798" s="13" t="str">
        <f t="shared" si="43"/>
        <v/>
      </c>
    </row>
    <row r="2799" spans="2:3" x14ac:dyDescent="0.3">
      <c r="B2799" s="32"/>
      <c r="C2799" s="13" t="str">
        <f t="shared" si="43"/>
        <v/>
      </c>
    </row>
    <row r="2800" spans="2:3" x14ac:dyDescent="0.3">
      <c r="B2800" s="32"/>
      <c r="C2800" s="13" t="str">
        <f t="shared" si="43"/>
        <v/>
      </c>
    </row>
    <row r="2801" spans="2:3" x14ac:dyDescent="0.3">
      <c r="B2801" s="32"/>
      <c r="C2801" s="13" t="str">
        <f t="shared" si="43"/>
        <v/>
      </c>
    </row>
    <row r="2802" spans="2:3" x14ac:dyDescent="0.3">
      <c r="B2802" s="32"/>
      <c r="C2802" s="13" t="str">
        <f t="shared" si="43"/>
        <v/>
      </c>
    </row>
    <row r="2803" spans="2:3" x14ac:dyDescent="0.3">
      <c r="B2803" s="32"/>
      <c r="C2803" s="13" t="str">
        <f t="shared" si="43"/>
        <v/>
      </c>
    </row>
    <row r="2804" spans="2:3" x14ac:dyDescent="0.3">
      <c r="B2804" s="32"/>
      <c r="C2804" s="13" t="str">
        <f t="shared" si="43"/>
        <v/>
      </c>
    </row>
    <row r="2805" spans="2:3" x14ac:dyDescent="0.3">
      <c r="B2805" s="32"/>
      <c r="C2805" s="13" t="str">
        <f t="shared" si="43"/>
        <v/>
      </c>
    </row>
    <row r="2806" spans="2:3" x14ac:dyDescent="0.3">
      <c r="B2806" s="32"/>
      <c r="C2806" s="13" t="str">
        <f t="shared" si="43"/>
        <v/>
      </c>
    </row>
    <row r="2807" spans="2:3" x14ac:dyDescent="0.3">
      <c r="B2807" s="32"/>
      <c r="C2807" s="13" t="str">
        <f t="shared" si="43"/>
        <v/>
      </c>
    </row>
    <row r="2808" spans="2:3" x14ac:dyDescent="0.3">
      <c r="B2808" s="32"/>
      <c r="C2808" s="13" t="str">
        <f t="shared" si="43"/>
        <v/>
      </c>
    </row>
    <row r="2809" spans="2:3" x14ac:dyDescent="0.3">
      <c r="B2809" s="32"/>
      <c r="C2809" s="13" t="str">
        <f t="shared" si="43"/>
        <v/>
      </c>
    </row>
    <row r="2810" spans="2:3" x14ac:dyDescent="0.3">
      <c r="B2810" s="32"/>
      <c r="C2810" s="13" t="str">
        <f t="shared" si="43"/>
        <v/>
      </c>
    </row>
    <row r="2811" spans="2:3" x14ac:dyDescent="0.3">
      <c r="B2811" s="32"/>
      <c r="C2811" s="13" t="str">
        <f t="shared" si="43"/>
        <v/>
      </c>
    </row>
    <row r="2812" spans="2:3" x14ac:dyDescent="0.3">
      <c r="B2812" s="32"/>
      <c r="C2812" s="13" t="str">
        <f t="shared" si="43"/>
        <v/>
      </c>
    </row>
    <row r="2813" spans="2:3" x14ac:dyDescent="0.3">
      <c r="B2813" s="32"/>
      <c r="C2813" s="13" t="str">
        <f t="shared" si="43"/>
        <v/>
      </c>
    </row>
    <row r="2814" spans="2:3" x14ac:dyDescent="0.3">
      <c r="B2814" s="32"/>
      <c r="C2814" s="13" t="str">
        <f t="shared" si="43"/>
        <v/>
      </c>
    </row>
    <row r="2815" spans="2:3" x14ac:dyDescent="0.3">
      <c r="B2815" s="32"/>
      <c r="C2815" s="13" t="str">
        <f t="shared" si="43"/>
        <v/>
      </c>
    </row>
    <row r="2816" spans="2:3" x14ac:dyDescent="0.3">
      <c r="B2816" s="32"/>
      <c r="C2816" s="13" t="str">
        <f t="shared" si="43"/>
        <v/>
      </c>
    </row>
    <row r="2817" spans="2:3" x14ac:dyDescent="0.3">
      <c r="B2817" s="32"/>
      <c r="C2817" s="13" t="str">
        <f t="shared" si="43"/>
        <v/>
      </c>
    </row>
    <row r="2818" spans="2:3" x14ac:dyDescent="0.3">
      <c r="B2818" s="32"/>
      <c r="C2818" s="13" t="str">
        <f t="shared" si="43"/>
        <v/>
      </c>
    </row>
    <row r="2819" spans="2:3" x14ac:dyDescent="0.3">
      <c r="B2819" s="32"/>
      <c r="C2819" s="13" t="str">
        <f t="shared" si="43"/>
        <v/>
      </c>
    </row>
    <row r="2820" spans="2:3" x14ac:dyDescent="0.3">
      <c r="B2820" s="32"/>
      <c r="C2820" s="13" t="str">
        <f t="shared" si="43"/>
        <v/>
      </c>
    </row>
    <row r="2821" spans="2:3" x14ac:dyDescent="0.3">
      <c r="B2821" s="32"/>
      <c r="C2821" s="13" t="str">
        <f t="shared" ref="C2821:C2884" si="44">IF(B2821="","",IF(ISNUMBER(B2821),TEXT(B2821,"0"),SUBSTITUTE(SUBSTITUTE(TRIM(B2821),"-","")," ","")))</f>
        <v/>
      </c>
    </row>
    <row r="2822" spans="2:3" x14ac:dyDescent="0.3">
      <c r="B2822" s="32"/>
      <c r="C2822" s="13" t="str">
        <f t="shared" si="44"/>
        <v/>
      </c>
    </row>
    <row r="2823" spans="2:3" x14ac:dyDescent="0.3">
      <c r="B2823" s="32"/>
      <c r="C2823" s="13" t="str">
        <f t="shared" si="44"/>
        <v/>
      </c>
    </row>
    <row r="2824" spans="2:3" x14ac:dyDescent="0.3">
      <c r="B2824" s="32"/>
      <c r="C2824" s="13" t="str">
        <f t="shared" si="44"/>
        <v/>
      </c>
    </row>
    <row r="2825" spans="2:3" x14ac:dyDescent="0.3">
      <c r="B2825" s="32"/>
      <c r="C2825" s="13" t="str">
        <f t="shared" si="44"/>
        <v/>
      </c>
    </row>
    <row r="2826" spans="2:3" x14ac:dyDescent="0.3">
      <c r="B2826" s="32"/>
      <c r="C2826" s="13" t="str">
        <f t="shared" si="44"/>
        <v/>
      </c>
    </row>
    <row r="2827" spans="2:3" x14ac:dyDescent="0.3">
      <c r="B2827" s="32"/>
      <c r="C2827" s="13" t="str">
        <f t="shared" si="44"/>
        <v/>
      </c>
    </row>
    <row r="2828" spans="2:3" x14ac:dyDescent="0.3">
      <c r="B2828" s="32"/>
      <c r="C2828" s="13" t="str">
        <f t="shared" si="44"/>
        <v/>
      </c>
    </row>
    <row r="2829" spans="2:3" x14ac:dyDescent="0.3">
      <c r="B2829" s="32"/>
      <c r="C2829" s="13" t="str">
        <f t="shared" si="44"/>
        <v/>
      </c>
    </row>
    <row r="2830" spans="2:3" x14ac:dyDescent="0.3">
      <c r="B2830" s="32"/>
      <c r="C2830" s="13" t="str">
        <f t="shared" si="44"/>
        <v/>
      </c>
    </row>
    <row r="2831" spans="2:3" x14ac:dyDescent="0.3">
      <c r="B2831" s="32"/>
      <c r="C2831" s="13" t="str">
        <f t="shared" si="44"/>
        <v/>
      </c>
    </row>
    <row r="2832" spans="2:3" x14ac:dyDescent="0.3">
      <c r="B2832" s="32"/>
      <c r="C2832" s="13" t="str">
        <f t="shared" si="44"/>
        <v/>
      </c>
    </row>
    <row r="2833" spans="2:3" x14ac:dyDescent="0.3">
      <c r="B2833" s="32"/>
      <c r="C2833" s="13" t="str">
        <f t="shared" si="44"/>
        <v/>
      </c>
    </row>
    <row r="2834" spans="2:3" x14ac:dyDescent="0.3">
      <c r="B2834" s="32"/>
      <c r="C2834" s="13" t="str">
        <f t="shared" si="44"/>
        <v/>
      </c>
    </row>
    <row r="2835" spans="2:3" x14ac:dyDescent="0.3">
      <c r="B2835" s="32"/>
      <c r="C2835" s="13" t="str">
        <f t="shared" si="44"/>
        <v/>
      </c>
    </row>
    <row r="2836" spans="2:3" x14ac:dyDescent="0.3">
      <c r="B2836" s="32"/>
      <c r="C2836" s="13" t="str">
        <f t="shared" si="44"/>
        <v/>
      </c>
    </row>
    <row r="2837" spans="2:3" x14ac:dyDescent="0.3">
      <c r="B2837" s="32"/>
      <c r="C2837" s="13" t="str">
        <f t="shared" si="44"/>
        <v/>
      </c>
    </row>
    <row r="2838" spans="2:3" x14ac:dyDescent="0.3">
      <c r="B2838" s="32"/>
      <c r="C2838" s="13" t="str">
        <f t="shared" si="44"/>
        <v/>
      </c>
    </row>
    <row r="2839" spans="2:3" x14ac:dyDescent="0.3">
      <c r="B2839" s="32"/>
      <c r="C2839" s="13" t="str">
        <f t="shared" si="44"/>
        <v/>
      </c>
    </row>
    <row r="2840" spans="2:3" x14ac:dyDescent="0.3">
      <c r="B2840" s="32"/>
      <c r="C2840" s="13" t="str">
        <f t="shared" si="44"/>
        <v/>
      </c>
    </row>
    <row r="2841" spans="2:3" x14ac:dyDescent="0.3">
      <c r="B2841" s="32"/>
      <c r="C2841" s="13" t="str">
        <f t="shared" si="44"/>
        <v/>
      </c>
    </row>
    <row r="2842" spans="2:3" x14ac:dyDescent="0.3">
      <c r="B2842" s="32"/>
      <c r="C2842" s="13" t="str">
        <f t="shared" si="44"/>
        <v/>
      </c>
    </row>
    <row r="2843" spans="2:3" x14ac:dyDescent="0.3">
      <c r="B2843" s="32"/>
      <c r="C2843" s="13" t="str">
        <f t="shared" si="44"/>
        <v/>
      </c>
    </row>
    <row r="2844" spans="2:3" x14ac:dyDescent="0.3">
      <c r="B2844" s="32"/>
      <c r="C2844" s="13" t="str">
        <f t="shared" si="44"/>
        <v/>
      </c>
    </row>
    <row r="2845" spans="2:3" x14ac:dyDescent="0.3">
      <c r="B2845" s="32"/>
      <c r="C2845" s="13" t="str">
        <f t="shared" si="44"/>
        <v/>
      </c>
    </row>
    <row r="2846" spans="2:3" x14ac:dyDescent="0.3">
      <c r="B2846" s="32"/>
      <c r="C2846" s="13" t="str">
        <f t="shared" si="44"/>
        <v/>
      </c>
    </row>
    <row r="2847" spans="2:3" x14ac:dyDescent="0.3">
      <c r="B2847" s="32"/>
      <c r="C2847" s="13" t="str">
        <f t="shared" si="44"/>
        <v/>
      </c>
    </row>
    <row r="2848" spans="2:3" x14ac:dyDescent="0.3">
      <c r="B2848" s="32"/>
      <c r="C2848" s="13" t="str">
        <f t="shared" si="44"/>
        <v/>
      </c>
    </row>
    <row r="2849" spans="2:3" x14ac:dyDescent="0.3">
      <c r="B2849" s="32"/>
      <c r="C2849" s="13" t="str">
        <f t="shared" si="44"/>
        <v/>
      </c>
    </row>
    <row r="2850" spans="2:3" x14ac:dyDescent="0.3">
      <c r="B2850" s="32"/>
      <c r="C2850" s="13" t="str">
        <f t="shared" si="44"/>
        <v/>
      </c>
    </row>
    <row r="2851" spans="2:3" x14ac:dyDescent="0.3">
      <c r="B2851" s="32"/>
      <c r="C2851" s="13" t="str">
        <f t="shared" si="44"/>
        <v/>
      </c>
    </row>
    <row r="2852" spans="2:3" x14ac:dyDescent="0.3">
      <c r="B2852" s="32"/>
      <c r="C2852" s="13" t="str">
        <f t="shared" si="44"/>
        <v/>
      </c>
    </row>
    <row r="2853" spans="2:3" x14ac:dyDescent="0.3">
      <c r="B2853" s="32"/>
      <c r="C2853" s="13" t="str">
        <f t="shared" si="44"/>
        <v/>
      </c>
    </row>
    <row r="2854" spans="2:3" x14ac:dyDescent="0.3">
      <c r="B2854" s="32"/>
      <c r="C2854" s="13" t="str">
        <f t="shared" si="44"/>
        <v/>
      </c>
    </row>
    <row r="2855" spans="2:3" x14ac:dyDescent="0.3">
      <c r="B2855" s="32"/>
      <c r="C2855" s="13" t="str">
        <f t="shared" si="44"/>
        <v/>
      </c>
    </row>
    <row r="2856" spans="2:3" x14ac:dyDescent="0.3">
      <c r="B2856" s="32"/>
      <c r="C2856" s="13" t="str">
        <f t="shared" si="44"/>
        <v/>
      </c>
    </row>
    <row r="2857" spans="2:3" x14ac:dyDescent="0.3">
      <c r="B2857" s="32"/>
      <c r="C2857" s="13" t="str">
        <f t="shared" si="44"/>
        <v/>
      </c>
    </row>
    <row r="2858" spans="2:3" x14ac:dyDescent="0.3">
      <c r="B2858" s="32"/>
      <c r="C2858" s="13" t="str">
        <f t="shared" si="44"/>
        <v/>
      </c>
    </row>
    <row r="2859" spans="2:3" x14ac:dyDescent="0.3">
      <c r="B2859" s="32"/>
      <c r="C2859" s="13" t="str">
        <f t="shared" si="44"/>
        <v/>
      </c>
    </row>
    <row r="2860" spans="2:3" x14ac:dyDescent="0.3">
      <c r="B2860" s="32"/>
      <c r="C2860" s="13" t="str">
        <f t="shared" si="44"/>
        <v/>
      </c>
    </row>
    <row r="2861" spans="2:3" x14ac:dyDescent="0.3">
      <c r="B2861" s="32"/>
      <c r="C2861" s="13" t="str">
        <f t="shared" si="44"/>
        <v/>
      </c>
    </row>
    <row r="2862" spans="2:3" x14ac:dyDescent="0.3">
      <c r="B2862" s="32"/>
      <c r="C2862" s="13" t="str">
        <f t="shared" si="44"/>
        <v/>
      </c>
    </row>
    <row r="2863" spans="2:3" x14ac:dyDescent="0.3">
      <c r="B2863" s="32"/>
      <c r="C2863" s="13" t="str">
        <f t="shared" si="44"/>
        <v/>
      </c>
    </row>
    <row r="2864" spans="2:3" x14ac:dyDescent="0.3">
      <c r="B2864" s="32"/>
      <c r="C2864" s="13" t="str">
        <f t="shared" si="44"/>
        <v/>
      </c>
    </row>
    <row r="2865" spans="2:3" x14ac:dyDescent="0.3">
      <c r="B2865" s="32"/>
      <c r="C2865" s="13" t="str">
        <f t="shared" si="44"/>
        <v/>
      </c>
    </row>
    <row r="2866" spans="2:3" x14ac:dyDescent="0.3">
      <c r="B2866" s="32"/>
      <c r="C2866" s="13" t="str">
        <f t="shared" si="44"/>
        <v/>
      </c>
    </row>
    <row r="2867" spans="2:3" x14ac:dyDescent="0.3">
      <c r="B2867" s="32"/>
      <c r="C2867" s="13" t="str">
        <f t="shared" si="44"/>
        <v/>
      </c>
    </row>
    <row r="2868" spans="2:3" x14ac:dyDescent="0.3">
      <c r="B2868" s="32"/>
      <c r="C2868" s="13" t="str">
        <f t="shared" si="44"/>
        <v/>
      </c>
    </row>
    <row r="2869" spans="2:3" x14ac:dyDescent="0.3">
      <c r="B2869" s="32"/>
      <c r="C2869" s="13" t="str">
        <f t="shared" si="44"/>
        <v/>
      </c>
    </row>
    <row r="2870" spans="2:3" x14ac:dyDescent="0.3">
      <c r="B2870" s="32"/>
      <c r="C2870" s="13" t="str">
        <f t="shared" si="44"/>
        <v/>
      </c>
    </row>
    <row r="2871" spans="2:3" x14ac:dyDescent="0.3">
      <c r="B2871" s="32"/>
      <c r="C2871" s="13" t="str">
        <f t="shared" si="44"/>
        <v/>
      </c>
    </row>
    <row r="2872" spans="2:3" x14ac:dyDescent="0.3">
      <c r="B2872" s="32"/>
      <c r="C2872" s="13" t="str">
        <f t="shared" si="44"/>
        <v/>
      </c>
    </row>
    <row r="2873" spans="2:3" x14ac:dyDescent="0.3">
      <c r="B2873" s="32"/>
      <c r="C2873" s="13" t="str">
        <f t="shared" si="44"/>
        <v/>
      </c>
    </row>
    <row r="2874" spans="2:3" x14ac:dyDescent="0.3">
      <c r="B2874" s="32"/>
      <c r="C2874" s="13" t="str">
        <f t="shared" si="44"/>
        <v/>
      </c>
    </row>
    <row r="2875" spans="2:3" x14ac:dyDescent="0.3">
      <c r="B2875" s="32"/>
      <c r="C2875" s="13" t="str">
        <f t="shared" si="44"/>
        <v/>
      </c>
    </row>
    <row r="2876" spans="2:3" x14ac:dyDescent="0.3">
      <c r="B2876" s="32"/>
      <c r="C2876" s="13" t="str">
        <f t="shared" si="44"/>
        <v/>
      </c>
    </row>
    <row r="2877" spans="2:3" x14ac:dyDescent="0.3">
      <c r="B2877" s="32"/>
      <c r="C2877" s="13" t="str">
        <f t="shared" si="44"/>
        <v/>
      </c>
    </row>
    <row r="2878" spans="2:3" x14ac:dyDescent="0.3">
      <c r="B2878" s="32"/>
      <c r="C2878" s="13" t="str">
        <f t="shared" si="44"/>
        <v/>
      </c>
    </row>
    <row r="2879" spans="2:3" x14ac:dyDescent="0.3">
      <c r="B2879" s="32"/>
      <c r="C2879" s="13" t="str">
        <f t="shared" si="44"/>
        <v/>
      </c>
    </row>
    <row r="2880" spans="2:3" x14ac:dyDescent="0.3">
      <c r="B2880" s="32"/>
      <c r="C2880" s="13" t="str">
        <f t="shared" si="44"/>
        <v/>
      </c>
    </row>
    <row r="2881" spans="2:3" x14ac:dyDescent="0.3">
      <c r="B2881" s="32"/>
      <c r="C2881" s="13" t="str">
        <f t="shared" si="44"/>
        <v/>
      </c>
    </row>
    <row r="2882" spans="2:3" x14ac:dyDescent="0.3">
      <c r="B2882" s="32"/>
      <c r="C2882" s="13" t="str">
        <f t="shared" si="44"/>
        <v/>
      </c>
    </row>
    <row r="2883" spans="2:3" x14ac:dyDescent="0.3">
      <c r="B2883" s="32"/>
      <c r="C2883" s="13" t="str">
        <f t="shared" si="44"/>
        <v/>
      </c>
    </row>
    <row r="2884" spans="2:3" x14ac:dyDescent="0.3">
      <c r="B2884" s="32"/>
      <c r="C2884" s="13" t="str">
        <f t="shared" si="44"/>
        <v/>
      </c>
    </row>
    <row r="2885" spans="2:3" x14ac:dyDescent="0.3">
      <c r="B2885" s="32"/>
      <c r="C2885" s="13" t="str">
        <f t="shared" ref="C2885:C2948" si="45">IF(B2885="","",IF(ISNUMBER(B2885),TEXT(B2885,"0"),SUBSTITUTE(SUBSTITUTE(TRIM(B2885),"-","")," ","")))</f>
        <v/>
      </c>
    </row>
    <row r="2886" spans="2:3" x14ac:dyDescent="0.3">
      <c r="B2886" s="32"/>
      <c r="C2886" s="13" t="str">
        <f t="shared" si="45"/>
        <v/>
      </c>
    </row>
    <row r="2887" spans="2:3" x14ac:dyDescent="0.3">
      <c r="B2887" s="32"/>
      <c r="C2887" s="13" t="str">
        <f t="shared" si="45"/>
        <v/>
      </c>
    </row>
    <row r="2888" spans="2:3" x14ac:dyDescent="0.3">
      <c r="B2888" s="32"/>
      <c r="C2888" s="13" t="str">
        <f t="shared" si="45"/>
        <v/>
      </c>
    </row>
    <row r="2889" spans="2:3" x14ac:dyDescent="0.3">
      <c r="B2889" s="32"/>
      <c r="C2889" s="13" t="str">
        <f t="shared" si="45"/>
        <v/>
      </c>
    </row>
    <row r="2890" spans="2:3" x14ac:dyDescent="0.3">
      <c r="B2890" s="32"/>
      <c r="C2890" s="13" t="str">
        <f t="shared" si="45"/>
        <v/>
      </c>
    </row>
    <row r="2891" spans="2:3" x14ac:dyDescent="0.3">
      <c r="B2891" s="32"/>
      <c r="C2891" s="13" t="str">
        <f t="shared" si="45"/>
        <v/>
      </c>
    </row>
    <row r="2892" spans="2:3" x14ac:dyDescent="0.3">
      <c r="B2892" s="32"/>
      <c r="C2892" s="13" t="str">
        <f t="shared" si="45"/>
        <v/>
      </c>
    </row>
    <row r="2893" spans="2:3" x14ac:dyDescent="0.3">
      <c r="B2893" s="32"/>
      <c r="C2893" s="13" t="str">
        <f t="shared" si="45"/>
        <v/>
      </c>
    </row>
    <row r="2894" spans="2:3" x14ac:dyDescent="0.3">
      <c r="B2894" s="32"/>
      <c r="C2894" s="13" t="str">
        <f t="shared" si="45"/>
        <v/>
      </c>
    </row>
    <row r="2895" spans="2:3" x14ac:dyDescent="0.3">
      <c r="B2895" s="32"/>
      <c r="C2895" s="13" t="str">
        <f t="shared" si="45"/>
        <v/>
      </c>
    </row>
    <row r="2896" spans="2:3" x14ac:dyDescent="0.3">
      <c r="B2896" s="32"/>
      <c r="C2896" s="13" t="str">
        <f t="shared" si="45"/>
        <v/>
      </c>
    </row>
    <row r="2897" spans="2:3" x14ac:dyDescent="0.3">
      <c r="B2897" s="32"/>
      <c r="C2897" s="13" t="str">
        <f t="shared" si="45"/>
        <v/>
      </c>
    </row>
    <row r="2898" spans="2:3" x14ac:dyDescent="0.3">
      <c r="B2898" s="32"/>
      <c r="C2898" s="13" t="str">
        <f t="shared" si="45"/>
        <v/>
      </c>
    </row>
    <row r="2899" spans="2:3" x14ac:dyDescent="0.3">
      <c r="B2899" s="32"/>
      <c r="C2899" s="13" t="str">
        <f t="shared" si="45"/>
        <v/>
      </c>
    </row>
    <row r="2900" spans="2:3" x14ac:dyDescent="0.3">
      <c r="B2900" s="32"/>
      <c r="C2900" s="13" t="str">
        <f t="shared" si="45"/>
        <v/>
      </c>
    </row>
    <row r="2901" spans="2:3" x14ac:dyDescent="0.3">
      <c r="B2901" s="32"/>
      <c r="C2901" s="13" t="str">
        <f t="shared" si="45"/>
        <v/>
      </c>
    </row>
    <row r="2902" spans="2:3" x14ac:dyDescent="0.3">
      <c r="B2902" s="32"/>
      <c r="C2902" s="13" t="str">
        <f t="shared" si="45"/>
        <v/>
      </c>
    </row>
    <row r="2903" spans="2:3" x14ac:dyDescent="0.3">
      <c r="B2903" s="32"/>
      <c r="C2903" s="13" t="str">
        <f t="shared" si="45"/>
        <v/>
      </c>
    </row>
    <row r="2904" spans="2:3" x14ac:dyDescent="0.3">
      <c r="B2904" s="32"/>
      <c r="C2904" s="13" t="str">
        <f t="shared" si="45"/>
        <v/>
      </c>
    </row>
    <row r="2905" spans="2:3" x14ac:dyDescent="0.3">
      <c r="B2905" s="32"/>
      <c r="C2905" s="13" t="str">
        <f t="shared" si="45"/>
        <v/>
      </c>
    </row>
    <row r="2906" spans="2:3" x14ac:dyDescent="0.3">
      <c r="B2906" s="32"/>
      <c r="C2906" s="13" t="str">
        <f t="shared" si="45"/>
        <v/>
      </c>
    </row>
    <row r="2907" spans="2:3" x14ac:dyDescent="0.3">
      <c r="B2907" s="32"/>
      <c r="C2907" s="13" t="str">
        <f t="shared" si="45"/>
        <v/>
      </c>
    </row>
    <row r="2908" spans="2:3" x14ac:dyDescent="0.3">
      <c r="B2908" s="32"/>
      <c r="C2908" s="13" t="str">
        <f t="shared" si="45"/>
        <v/>
      </c>
    </row>
    <row r="2909" spans="2:3" x14ac:dyDescent="0.3">
      <c r="B2909" s="32"/>
      <c r="C2909" s="13" t="str">
        <f t="shared" si="45"/>
        <v/>
      </c>
    </row>
    <row r="2910" spans="2:3" x14ac:dyDescent="0.3">
      <c r="B2910" s="32"/>
      <c r="C2910" s="13" t="str">
        <f t="shared" si="45"/>
        <v/>
      </c>
    </row>
    <row r="2911" spans="2:3" x14ac:dyDescent="0.3">
      <c r="B2911" s="32"/>
      <c r="C2911" s="13" t="str">
        <f t="shared" si="45"/>
        <v/>
      </c>
    </row>
    <row r="2912" spans="2:3" x14ac:dyDescent="0.3">
      <c r="B2912" s="32"/>
      <c r="C2912" s="13" t="str">
        <f t="shared" si="45"/>
        <v/>
      </c>
    </row>
    <row r="2913" spans="2:3" x14ac:dyDescent="0.3">
      <c r="B2913" s="32"/>
      <c r="C2913" s="13" t="str">
        <f t="shared" si="45"/>
        <v/>
      </c>
    </row>
    <row r="2914" spans="2:3" x14ac:dyDescent="0.3">
      <c r="B2914" s="32"/>
      <c r="C2914" s="13" t="str">
        <f t="shared" si="45"/>
        <v/>
      </c>
    </row>
    <row r="2915" spans="2:3" x14ac:dyDescent="0.3">
      <c r="B2915" s="32"/>
      <c r="C2915" s="13" t="str">
        <f t="shared" si="45"/>
        <v/>
      </c>
    </row>
    <row r="2916" spans="2:3" x14ac:dyDescent="0.3">
      <c r="B2916" s="32"/>
      <c r="C2916" s="13" t="str">
        <f t="shared" si="45"/>
        <v/>
      </c>
    </row>
    <row r="2917" spans="2:3" x14ac:dyDescent="0.3">
      <c r="B2917" s="32"/>
      <c r="C2917" s="13" t="str">
        <f t="shared" si="45"/>
        <v/>
      </c>
    </row>
    <row r="2918" spans="2:3" x14ac:dyDescent="0.3">
      <c r="B2918" s="32"/>
      <c r="C2918" s="13" t="str">
        <f t="shared" si="45"/>
        <v/>
      </c>
    </row>
    <row r="2919" spans="2:3" x14ac:dyDescent="0.3">
      <c r="B2919" s="32"/>
      <c r="C2919" s="13" t="str">
        <f t="shared" si="45"/>
        <v/>
      </c>
    </row>
    <row r="2920" spans="2:3" x14ac:dyDescent="0.3">
      <c r="B2920" s="32"/>
      <c r="C2920" s="13" t="str">
        <f t="shared" si="45"/>
        <v/>
      </c>
    </row>
    <row r="2921" spans="2:3" x14ac:dyDescent="0.3">
      <c r="B2921" s="32"/>
      <c r="C2921" s="13" t="str">
        <f t="shared" si="45"/>
        <v/>
      </c>
    </row>
    <row r="2922" spans="2:3" x14ac:dyDescent="0.3">
      <c r="B2922" s="32"/>
      <c r="C2922" s="13" t="str">
        <f t="shared" si="45"/>
        <v/>
      </c>
    </row>
    <row r="2923" spans="2:3" x14ac:dyDescent="0.3">
      <c r="B2923" s="32"/>
      <c r="C2923" s="13" t="str">
        <f t="shared" si="45"/>
        <v/>
      </c>
    </row>
    <row r="2924" spans="2:3" x14ac:dyDescent="0.3">
      <c r="B2924" s="32"/>
      <c r="C2924" s="13" t="str">
        <f t="shared" si="45"/>
        <v/>
      </c>
    </row>
    <row r="2925" spans="2:3" x14ac:dyDescent="0.3">
      <c r="B2925" s="32"/>
      <c r="C2925" s="13" t="str">
        <f t="shared" si="45"/>
        <v/>
      </c>
    </row>
    <row r="2926" spans="2:3" x14ac:dyDescent="0.3">
      <c r="B2926" s="32"/>
      <c r="C2926" s="13" t="str">
        <f t="shared" si="45"/>
        <v/>
      </c>
    </row>
    <row r="2927" spans="2:3" x14ac:dyDescent="0.3">
      <c r="B2927" s="32"/>
      <c r="C2927" s="13" t="str">
        <f t="shared" si="45"/>
        <v/>
      </c>
    </row>
    <row r="2928" spans="2:3" x14ac:dyDescent="0.3">
      <c r="B2928" s="32"/>
      <c r="C2928" s="13" t="str">
        <f t="shared" si="45"/>
        <v/>
      </c>
    </row>
    <row r="2929" spans="2:3" x14ac:dyDescent="0.3">
      <c r="B2929" s="32"/>
      <c r="C2929" s="13" t="str">
        <f t="shared" si="45"/>
        <v/>
      </c>
    </row>
    <row r="2930" spans="2:3" x14ac:dyDescent="0.3">
      <c r="B2930" s="32"/>
      <c r="C2930" s="13" t="str">
        <f t="shared" si="45"/>
        <v/>
      </c>
    </row>
    <row r="2931" spans="2:3" x14ac:dyDescent="0.3">
      <c r="B2931" s="32"/>
      <c r="C2931" s="13" t="str">
        <f t="shared" si="45"/>
        <v/>
      </c>
    </row>
    <row r="2932" spans="2:3" x14ac:dyDescent="0.3">
      <c r="B2932" s="32"/>
      <c r="C2932" s="13" t="str">
        <f t="shared" si="45"/>
        <v/>
      </c>
    </row>
    <row r="2933" spans="2:3" x14ac:dyDescent="0.3">
      <c r="B2933" s="32"/>
      <c r="C2933" s="13" t="str">
        <f t="shared" si="45"/>
        <v/>
      </c>
    </row>
    <row r="2934" spans="2:3" x14ac:dyDescent="0.3">
      <c r="B2934" s="32"/>
      <c r="C2934" s="13" t="str">
        <f t="shared" si="45"/>
        <v/>
      </c>
    </row>
    <row r="2935" spans="2:3" x14ac:dyDescent="0.3">
      <c r="B2935" s="32"/>
      <c r="C2935" s="13" t="str">
        <f t="shared" si="45"/>
        <v/>
      </c>
    </row>
    <row r="2936" spans="2:3" x14ac:dyDescent="0.3">
      <c r="B2936" s="32"/>
      <c r="C2936" s="13" t="str">
        <f t="shared" si="45"/>
        <v/>
      </c>
    </row>
    <row r="2937" spans="2:3" x14ac:dyDescent="0.3">
      <c r="B2937" s="32"/>
      <c r="C2937" s="13" t="str">
        <f t="shared" si="45"/>
        <v/>
      </c>
    </row>
    <row r="2938" spans="2:3" x14ac:dyDescent="0.3">
      <c r="B2938" s="32"/>
      <c r="C2938" s="13" t="str">
        <f t="shared" si="45"/>
        <v/>
      </c>
    </row>
    <row r="2939" spans="2:3" x14ac:dyDescent="0.3">
      <c r="B2939" s="32"/>
      <c r="C2939" s="13" t="str">
        <f t="shared" si="45"/>
        <v/>
      </c>
    </row>
    <row r="2940" spans="2:3" x14ac:dyDescent="0.3">
      <c r="B2940" s="32"/>
      <c r="C2940" s="13" t="str">
        <f t="shared" si="45"/>
        <v/>
      </c>
    </row>
    <row r="2941" spans="2:3" x14ac:dyDescent="0.3">
      <c r="B2941" s="32"/>
      <c r="C2941" s="13" t="str">
        <f t="shared" si="45"/>
        <v/>
      </c>
    </row>
    <row r="2942" spans="2:3" x14ac:dyDescent="0.3">
      <c r="B2942" s="32"/>
      <c r="C2942" s="13" t="str">
        <f t="shared" si="45"/>
        <v/>
      </c>
    </row>
    <row r="2943" spans="2:3" x14ac:dyDescent="0.3">
      <c r="B2943" s="32"/>
      <c r="C2943" s="13" t="str">
        <f t="shared" si="45"/>
        <v/>
      </c>
    </row>
    <row r="2944" spans="2:3" x14ac:dyDescent="0.3">
      <c r="B2944" s="32"/>
      <c r="C2944" s="13" t="str">
        <f t="shared" si="45"/>
        <v/>
      </c>
    </row>
    <row r="2945" spans="2:3" x14ac:dyDescent="0.3">
      <c r="B2945" s="32"/>
      <c r="C2945" s="13" t="str">
        <f t="shared" si="45"/>
        <v/>
      </c>
    </row>
    <row r="2946" spans="2:3" x14ac:dyDescent="0.3">
      <c r="B2946" s="32"/>
      <c r="C2946" s="13" t="str">
        <f t="shared" si="45"/>
        <v/>
      </c>
    </row>
    <row r="2947" spans="2:3" x14ac:dyDescent="0.3">
      <c r="B2947" s="32"/>
      <c r="C2947" s="13" t="str">
        <f t="shared" si="45"/>
        <v/>
      </c>
    </row>
    <row r="2948" spans="2:3" x14ac:dyDescent="0.3">
      <c r="B2948" s="32"/>
      <c r="C2948" s="13" t="str">
        <f t="shared" si="45"/>
        <v/>
      </c>
    </row>
    <row r="2949" spans="2:3" x14ac:dyDescent="0.3">
      <c r="B2949" s="32"/>
      <c r="C2949" s="13" t="str">
        <f t="shared" ref="C2949:C3004" si="46">IF(B2949="","",IF(ISNUMBER(B2949),TEXT(B2949,"0"),SUBSTITUTE(SUBSTITUTE(TRIM(B2949),"-","")," ","")))</f>
        <v/>
      </c>
    </row>
    <row r="2950" spans="2:3" x14ac:dyDescent="0.3">
      <c r="B2950" s="32"/>
      <c r="C2950" s="13" t="str">
        <f t="shared" si="46"/>
        <v/>
      </c>
    </row>
    <row r="2951" spans="2:3" x14ac:dyDescent="0.3">
      <c r="B2951" s="32"/>
      <c r="C2951" s="13" t="str">
        <f t="shared" si="46"/>
        <v/>
      </c>
    </row>
    <row r="2952" spans="2:3" x14ac:dyDescent="0.3">
      <c r="B2952" s="32"/>
      <c r="C2952" s="13" t="str">
        <f t="shared" si="46"/>
        <v/>
      </c>
    </row>
    <row r="2953" spans="2:3" x14ac:dyDescent="0.3">
      <c r="B2953" s="32"/>
      <c r="C2953" s="13" t="str">
        <f t="shared" si="46"/>
        <v/>
      </c>
    </row>
    <row r="2954" spans="2:3" x14ac:dyDescent="0.3">
      <c r="B2954" s="32"/>
      <c r="C2954" s="13" t="str">
        <f t="shared" si="46"/>
        <v/>
      </c>
    </row>
    <row r="2955" spans="2:3" x14ac:dyDescent="0.3">
      <c r="B2955" s="32"/>
      <c r="C2955" s="13" t="str">
        <f t="shared" si="46"/>
        <v/>
      </c>
    </row>
    <row r="2956" spans="2:3" x14ac:dyDescent="0.3">
      <c r="B2956" s="32"/>
      <c r="C2956" s="13" t="str">
        <f t="shared" si="46"/>
        <v/>
      </c>
    </row>
    <row r="2957" spans="2:3" x14ac:dyDescent="0.3">
      <c r="B2957" s="32"/>
      <c r="C2957" s="13" t="str">
        <f t="shared" si="46"/>
        <v/>
      </c>
    </row>
    <row r="2958" spans="2:3" x14ac:dyDescent="0.3">
      <c r="B2958" s="32"/>
      <c r="C2958" s="13" t="str">
        <f t="shared" si="46"/>
        <v/>
      </c>
    </row>
    <row r="2959" spans="2:3" x14ac:dyDescent="0.3">
      <c r="B2959" s="32"/>
      <c r="C2959" s="13" t="str">
        <f t="shared" si="46"/>
        <v/>
      </c>
    </row>
    <row r="2960" spans="2:3" x14ac:dyDescent="0.3">
      <c r="B2960" s="32"/>
      <c r="C2960" s="13" t="str">
        <f t="shared" si="46"/>
        <v/>
      </c>
    </row>
    <row r="2961" spans="2:3" x14ac:dyDescent="0.3">
      <c r="B2961" s="32"/>
      <c r="C2961" s="13" t="str">
        <f t="shared" si="46"/>
        <v/>
      </c>
    </row>
    <row r="2962" spans="2:3" x14ac:dyDescent="0.3">
      <c r="B2962" s="32"/>
      <c r="C2962" s="13" t="str">
        <f t="shared" si="46"/>
        <v/>
      </c>
    </row>
    <row r="2963" spans="2:3" x14ac:dyDescent="0.3">
      <c r="B2963" s="32"/>
      <c r="C2963" s="13" t="str">
        <f t="shared" si="46"/>
        <v/>
      </c>
    </row>
    <row r="2964" spans="2:3" x14ac:dyDescent="0.3">
      <c r="B2964" s="32"/>
      <c r="C2964" s="13" t="str">
        <f t="shared" si="46"/>
        <v/>
      </c>
    </row>
    <row r="2965" spans="2:3" x14ac:dyDescent="0.3">
      <c r="B2965" s="32"/>
      <c r="C2965" s="13" t="str">
        <f t="shared" si="46"/>
        <v/>
      </c>
    </row>
    <row r="2966" spans="2:3" x14ac:dyDescent="0.3">
      <c r="B2966" s="32"/>
      <c r="C2966" s="13" t="str">
        <f t="shared" si="46"/>
        <v/>
      </c>
    </row>
    <row r="2967" spans="2:3" x14ac:dyDescent="0.3">
      <c r="B2967" s="32"/>
      <c r="C2967" s="13" t="str">
        <f t="shared" si="46"/>
        <v/>
      </c>
    </row>
    <row r="2968" spans="2:3" x14ac:dyDescent="0.3">
      <c r="B2968" s="32"/>
      <c r="C2968" s="13" t="str">
        <f t="shared" si="46"/>
        <v/>
      </c>
    </row>
    <row r="2969" spans="2:3" x14ac:dyDescent="0.3">
      <c r="B2969" s="32"/>
      <c r="C2969" s="13" t="str">
        <f t="shared" si="46"/>
        <v/>
      </c>
    </row>
    <row r="2970" spans="2:3" x14ac:dyDescent="0.3">
      <c r="B2970" s="32"/>
      <c r="C2970" s="13" t="str">
        <f t="shared" si="46"/>
        <v/>
      </c>
    </row>
    <row r="2971" spans="2:3" x14ac:dyDescent="0.3">
      <c r="B2971" s="32"/>
      <c r="C2971" s="13" t="str">
        <f t="shared" si="46"/>
        <v/>
      </c>
    </row>
    <row r="2972" spans="2:3" x14ac:dyDescent="0.3">
      <c r="B2972" s="32"/>
      <c r="C2972" s="13" t="str">
        <f t="shared" si="46"/>
        <v/>
      </c>
    </row>
    <row r="2973" spans="2:3" x14ac:dyDescent="0.3">
      <c r="B2973" s="32"/>
      <c r="C2973" s="13" t="str">
        <f t="shared" si="46"/>
        <v/>
      </c>
    </row>
    <row r="2974" spans="2:3" x14ac:dyDescent="0.3">
      <c r="B2974" s="32"/>
      <c r="C2974" s="13" t="str">
        <f t="shared" si="46"/>
        <v/>
      </c>
    </row>
    <row r="2975" spans="2:3" x14ac:dyDescent="0.3">
      <c r="B2975" s="32"/>
      <c r="C2975" s="13" t="str">
        <f t="shared" si="46"/>
        <v/>
      </c>
    </row>
    <row r="2976" spans="2:3" x14ac:dyDescent="0.3">
      <c r="B2976" s="32"/>
      <c r="C2976" s="13" t="str">
        <f t="shared" si="46"/>
        <v/>
      </c>
    </row>
    <row r="2977" spans="2:3" x14ac:dyDescent="0.3">
      <c r="B2977" s="32"/>
      <c r="C2977" s="13" t="str">
        <f t="shared" si="46"/>
        <v/>
      </c>
    </row>
    <row r="2978" spans="2:3" x14ac:dyDescent="0.3">
      <c r="B2978" s="32"/>
      <c r="C2978" s="13" t="str">
        <f t="shared" si="46"/>
        <v/>
      </c>
    </row>
    <row r="2979" spans="2:3" x14ac:dyDescent="0.3">
      <c r="B2979" s="32"/>
      <c r="C2979" s="13" t="str">
        <f t="shared" si="46"/>
        <v/>
      </c>
    </row>
    <row r="2980" spans="2:3" x14ac:dyDescent="0.3">
      <c r="B2980" s="32"/>
      <c r="C2980" s="13" t="str">
        <f t="shared" si="46"/>
        <v/>
      </c>
    </row>
    <row r="2981" spans="2:3" x14ac:dyDescent="0.3">
      <c r="B2981" s="32"/>
      <c r="C2981" s="13" t="str">
        <f t="shared" si="46"/>
        <v/>
      </c>
    </row>
    <row r="2982" spans="2:3" x14ac:dyDescent="0.3">
      <c r="B2982" s="32"/>
      <c r="C2982" s="13" t="str">
        <f t="shared" si="46"/>
        <v/>
      </c>
    </row>
    <row r="2983" spans="2:3" x14ac:dyDescent="0.3">
      <c r="B2983" s="32"/>
      <c r="C2983" s="13" t="str">
        <f t="shared" si="46"/>
        <v/>
      </c>
    </row>
    <row r="2984" spans="2:3" x14ac:dyDescent="0.3">
      <c r="B2984" s="32"/>
      <c r="C2984" s="13" t="str">
        <f t="shared" si="46"/>
        <v/>
      </c>
    </row>
    <row r="2985" spans="2:3" x14ac:dyDescent="0.3">
      <c r="B2985" s="32"/>
      <c r="C2985" s="13" t="str">
        <f t="shared" si="46"/>
        <v/>
      </c>
    </row>
    <row r="2986" spans="2:3" x14ac:dyDescent="0.3">
      <c r="B2986" s="32"/>
      <c r="C2986" s="13" t="str">
        <f t="shared" si="46"/>
        <v/>
      </c>
    </row>
    <row r="2987" spans="2:3" x14ac:dyDescent="0.3">
      <c r="B2987" s="32"/>
      <c r="C2987" s="13" t="str">
        <f t="shared" si="46"/>
        <v/>
      </c>
    </row>
    <row r="2988" spans="2:3" x14ac:dyDescent="0.3">
      <c r="B2988" s="32"/>
      <c r="C2988" s="13" t="str">
        <f t="shared" si="46"/>
        <v/>
      </c>
    </row>
    <row r="2989" spans="2:3" x14ac:dyDescent="0.3">
      <c r="B2989" s="32"/>
      <c r="C2989" s="13" t="str">
        <f t="shared" si="46"/>
        <v/>
      </c>
    </row>
    <row r="2990" spans="2:3" x14ac:dyDescent="0.3">
      <c r="B2990" s="32"/>
      <c r="C2990" s="13" t="str">
        <f t="shared" si="46"/>
        <v/>
      </c>
    </row>
    <row r="2991" spans="2:3" x14ac:dyDescent="0.3">
      <c r="B2991" s="32"/>
      <c r="C2991" s="13" t="str">
        <f t="shared" si="46"/>
        <v/>
      </c>
    </row>
    <row r="2992" spans="2:3" x14ac:dyDescent="0.3">
      <c r="B2992" s="32"/>
      <c r="C2992" s="13" t="str">
        <f t="shared" si="46"/>
        <v/>
      </c>
    </row>
    <row r="2993" spans="2:3" x14ac:dyDescent="0.3">
      <c r="B2993" s="32"/>
      <c r="C2993" s="13" t="str">
        <f t="shared" si="46"/>
        <v/>
      </c>
    </row>
    <row r="2994" spans="2:3" x14ac:dyDescent="0.3">
      <c r="B2994" s="32"/>
      <c r="C2994" s="13" t="str">
        <f t="shared" si="46"/>
        <v/>
      </c>
    </row>
    <row r="2995" spans="2:3" x14ac:dyDescent="0.3">
      <c r="B2995" s="32"/>
      <c r="C2995" s="13" t="str">
        <f t="shared" si="46"/>
        <v/>
      </c>
    </row>
    <row r="2996" spans="2:3" x14ac:dyDescent="0.3">
      <c r="B2996" s="32"/>
      <c r="C2996" s="13" t="str">
        <f t="shared" si="46"/>
        <v/>
      </c>
    </row>
    <row r="2997" spans="2:3" x14ac:dyDescent="0.3">
      <c r="B2997" s="32"/>
      <c r="C2997" s="13" t="str">
        <f t="shared" si="46"/>
        <v/>
      </c>
    </row>
    <row r="2998" spans="2:3" x14ac:dyDescent="0.3">
      <c r="B2998" s="32"/>
      <c r="C2998" s="13" t="str">
        <f t="shared" si="46"/>
        <v/>
      </c>
    </row>
    <row r="2999" spans="2:3" x14ac:dyDescent="0.3">
      <c r="B2999" s="32"/>
      <c r="C2999" s="13" t="str">
        <f t="shared" si="46"/>
        <v/>
      </c>
    </row>
    <row r="3000" spans="2:3" x14ac:dyDescent="0.3">
      <c r="B3000" s="32"/>
      <c r="C3000" s="13" t="str">
        <f t="shared" si="46"/>
        <v/>
      </c>
    </row>
    <row r="3001" spans="2:3" x14ac:dyDescent="0.3">
      <c r="B3001" s="32"/>
      <c r="C3001" s="13" t="str">
        <f t="shared" si="46"/>
        <v/>
      </c>
    </row>
    <row r="3002" spans="2:3" x14ac:dyDescent="0.3">
      <c r="B3002" s="32"/>
      <c r="C3002" s="13" t="str">
        <f t="shared" si="46"/>
        <v/>
      </c>
    </row>
    <row r="3003" spans="2:3" x14ac:dyDescent="0.3">
      <c r="B3003" s="32"/>
      <c r="C3003" s="13" t="str">
        <f t="shared" si="46"/>
        <v/>
      </c>
    </row>
    <row r="3004" spans="2:3" x14ac:dyDescent="0.3">
      <c r="B3004" s="32"/>
      <c r="C3004" s="13" t="str">
        <f t="shared" si="46"/>
        <v/>
      </c>
    </row>
  </sheetData>
  <mergeCells count="1">
    <mergeCell ref="D4:D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21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8" sqref="O8"/>
    </sheetView>
  </sheetViews>
  <sheetFormatPr baseColWidth="10" defaultColWidth="8.6640625" defaultRowHeight="14.4" x14ac:dyDescent="0.3"/>
  <cols>
    <col min="1" max="2" width="19" customWidth="1"/>
    <col min="3" max="3" width="24" customWidth="1"/>
    <col min="4" max="4" width="22" customWidth="1"/>
    <col min="5" max="5" width="38" customWidth="1"/>
    <col min="6" max="6" width="30" customWidth="1"/>
    <col min="7" max="7" width="11" customWidth="1"/>
    <col min="8" max="8" width="7" customWidth="1"/>
    <col min="9" max="9" width="10" customWidth="1"/>
    <col min="10" max="10" width="7" customWidth="1"/>
    <col min="11" max="11" width="11" customWidth="1"/>
    <col min="12" max="12" width="18.5546875" customWidth="1"/>
    <col min="13" max="13" width="12" customWidth="1"/>
    <col min="14" max="14" width="16" customWidth="1"/>
    <col min="15" max="15" width="30" customWidth="1"/>
    <col min="16" max="16" width="10.44140625" customWidth="1"/>
    <col min="17" max="17" width="13" customWidth="1"/>
    <col min="18" max="18" width="10" customWidth="1"/>
    <col min="19" max="19" width="13" customWidth="1"/>
    <col min="20" max="21" width="10" customWidth="1"/>
    <col min="22" max="22" width="13" customWidth="1"/>
  </cols>
  <sheetData>
    <row r="1" spans="1:22" ht="45" customHeight="1" x14ac:dyDescent="0.3">
      <c r="A1" s="4" t="s">
        <v>50</v>
      </c>
      <c r="B1" s="4" t="s">
        <v>51</v>
      </c>
      <c r="C1" s="4" t="s">
        <v>52</v>
      </c>
      <c r="D1" s="4" t="s">
        <v>53</v>
      </c>
      <c r="E1" s="4" t="s">
        <v>2</v>
      </c>
      <c r="F1" s="4" t="s">
        <v>54</v>
      </c>
      <c r="G1" s="4" t="s">
        <v>55</v>
      </c>
      <c r="H1" s="4" t="s">
        <v>56</v>
      </c>
      <c r="I1" s="4" t="s">
        <v>57</v>
      </c>
      <c r="J1" s="4" t="s">
        <v>58</v>
      </c>
      <c r="K1" s="4" t="s">
        <v>59</v>
      </c>
      <c r="L1" s="4" t="s">
        <v>60</v>
      </c>
      <c r="M1" s="4" t="s">
        <v>61</v>
      </c>
      <c r="N1" s="4" t="s">
        <v>62</v>
      </c>
      <c r="O1" s="4" t="s">
        <v>63</v>
      </c>
      <c r="P1" s="4" t="s">
        <v>64</v>
      </c>
      <c r="Q1" s="4" t="s">
        <v>65</v>
      </c>
      <c r="R1" s="4" t="s">
        <v>66</v>
      </c>
      <c r="S1" s="4" t="s">
        <v>67</v>
      </c>
      <c r="T1" s="4" t="s">
        <v>68</v>
      </c>
      <c r="U1" s="4" t="s">
        <v>69</v>
      </c>
      <c r="V1" s="4" t="s">
        <v>70</v>
      </c>
    </row>
    <row r="2" spans="1:22" x14ac:dyDescent="0.3">
      <c r="A2" s="33" t="s">
        <v>71</v>
      </c>
      <c r="B2" s="33" t="s">
        <v>72</v>
      </c>
      <c r="C2" s="33" t="s">
        <v>73</v>
      </c>
      <c r="D2" s="33" t="s">
        <v>74</v>
      </c>
      <c r="E2" s="33" t="s">
        <v>75</v>
      </c>
      <c r="F2" s="33" t="s">
        <v>76</v>
      </c>
      <c r="G2" s="34">
        <v>41470</v>
      </c>
      <c r="H2" s="33">
        <f t="shared" ref="H2:H65" si="0">IF(ISNUMBER(G2),YEAR(G2),"")</f>
        <v>2013</v>
      </c>
      <c r="I2" s="35">
        <v>196</v>
      </c>
      <c r="J2" s="36">
        <v>1.42</v>
      </c>
      <c r="K2" s="35">
        <f t="shared" ref="K2:K65" si="1">IF(AND(ISNUMBER(I2),ISNUMBER(J2)),I2*J2,0)</f>
        <v>278.32</v>
      </c>
      <c r="L2" s="33" t="s">
        <v>77</v>
      </c>
      <c r="M2" s="33" t="s">
        <v>78</v>
      </c>
      <c r="N2" s="33" t="s">
        <v>79</v>
      </c>
      <c r="O2" s="37" t="s">
        <v>80</v>
      </c>
      <c r="P2" s="33" t="str">
        <f t="shared" ref="P2:P65" si="2">IF(LEFT(L2,13)="Inlibra Paket","nein – Frontlist 2026",IF(K2&lt;=0,"nein – Preis fehlt","ja"))</f>
        <v>ja</v>
      </c>
      <c r="Q2" s="33" t="str">
        <f t="shared" ref="Q2:Q65" si="3">IF(H2="","",INDEX(Klasse_Name,MATCH(H2,Klasse_ab,1)))</f>
        <v>2013–2016</v>
      </c>
      <c r="R2" s="38">
        <f t="shared" ref="R2:R65" si="4">IF(H2="",0,INDEX(Klasse_Rabatt,MATCH(H2,Klasse_ab,1)))</f>
        <v>0.4</v>
      </c>
      <c r="S2" s="35">
        <f t="shared" ref="S2:S65" si="5">IF(P2="ja",K2*(1-R2),0)</f>
        <v>166.99199999999999</v>
      </c>
      <c r="T2" s="39"/>
      <c r="U2" s="33" t="str">
        <f>IF(OR(T2="x",ISNUMBER(MATCH(SUBSTITUTE(A2,"-",""),Kundenbestand!$C$5:$C$3004,0)),ISNUMBER(MATCH(SUBSTITUTE(B2,"-",""),Kundenbestand!$C$5:$C$3004,0))),"x","")</f>
        <v/>
      </c>
      <c r="V2" s="35">
        <f t="shared" ref="V2:V65" si="6">IF(U2="x",S2,0)</f>
        <v>0</v>
      </c>
    </row>
    <row r="3" spans="1:22" x14ac:dyDescent="0.3">
      <c r="A3" s="33" t="s">
        <v>81</v>
      </c>
      <c r="B3" s="33" t="s">
        <v>82</v>
      </c>
      <c r="C3" s="33" t="s">
        <v>73</v>
      </c>
      <c r="D3" s="33" t="s">
        <v>83</v>
      </c>
      <c r="E3" s="33" t="s">
        <v>84</v>
      </c>
      <c r="F3" s="33" t="s">
        <v>85</v>
      </c>
      <c r="G3" s="34">
        <v>41617</v>
      </c>
      <c r="H3" s="33">
        <f t="shared" si="0"/>
        <v>2013</v>
      </c>
      <c r="I3" s="35">
        <v>378</v>
      </c>
      <c r="J3" s="36">
        <v>1.42</v>
      </c>
      <c r="K3" s="35">
        <f t="shared" si="1"/>
        <v>536.76</v>
      </c>
      <c r="L3" s="33" t="s">
        <v>77</v>
      </c>
      <c r="M3" s="33" t="s">
        <v>78</v>
      </c>
      <c r="N3" s="33" t="s">
        <v>86</v>
      </c>
      <c r="O3" s="37" t="s">
        <v>87</v>
      </c>
      <c r="P3" s="33" t="str">
        <f t="shared" si="2"/>
        <v>ja</v>
      </c>
      <c r="Q3" s="33" t="str">
        <f t="shared" si="3"/>
        <v>2013–2016</v>
      </c>
      <c r="R3" s="38">
        <f t="shared" si="4"/>
        <v>0.4</v>
      </c>
      <c r="S3" s="35">
        <f t="shared" si="5"/>
        <v>322.05599999999998</v>
      </c>
      <c r="T3" s="39"/>
      <c r="U3" s="33" t="str">
        <f>IF(OR(T3="x",ISNUMBER(MATCH(SUBSTITUTE(A3,"-",""),Kundenbestand!$C$5:$C$3004,0)),ISNUMBER(MATCH(SUBSTITUTE(B3,"-",""),Kundenbestand!$C$5:$C$3004,0))),"x","")</f>
        <v/>
      </c>
      <c r="V3" s="35">
        <f t="shared" si="6"/>
        <v>0</v>
      </c>
    </row>
    <row r="4" spans="1:22" x14ac:dyDescent="0.3">
      <c r="A4" s="33" t="s">
        <v>88</v>
      </c>
      <c r="B4" s="33" t="s">
        <v>89</v>
      </c>
      <c r="C4" s="33" t="s">
        <v>90</v>
      </c>
      <c r="D4" s="33" t="s">
        <v>91</v>
      </c>
      <c r="E4" s="33" t="s">
        <v>92</v>
      </c>
      <c r="F4" s="33"/>
      <c r="G4" s="34">
        <v>41553</v>
      </c>
      <c r="H4" s="33">
        <f t="shared" si="0"/>
        <v>2013</v>
      </c>
      <c r="I4" s="35">
        <v>153.65</v>
      </c>
      <c r="J4" s="36">
        <v>1.42</v>
      </c>
      <c r="K4" s="35">
        <f t="shared" si="1"/>
        <v>218.18299999999999</v>
      </c>
      <c r="L4" s="33" t="s">
        <v>77</v>
      </c>
      <c r="M4" s="33" t="s">
        <v>78</v>
      </c>
      <c r="N4" s="33" t="s">
        <v>93</v>
      </c>
      <c r="O4" s="37" t="s">
        <v>94</v>
      </c>
      <c r="P4" s="33" t="str">
        <f t="shared" si="2"/>
        <v>ja</v>
      </c>
      <c r="Q4" s="33" t="str">
        <f t="shared" si="3"/>
        <v>2013–2016</v>
      </c>
      <c r="R4" s="38">
        <f t="shared" si="4"/>
        <v>0.4</v>
      </c>
      <c r="S4" s="35">
        <f t="shared" si="5"/>
        <v>130.90979999999999</v>
      </c>
      <c r="T4" s="39"/>
      <c r="U4" s="33" t="str">
        <f>IF(OR(T4="x",ISNUMBER(MATCH(SUBSTITUTE(A4,"-",""),Kundenbestand!$C$5:$C$3004,0)),ISNUMBER(MATCH(SUBSTITUTE(B4,"-",""),Kundenbestand!$C$5:$C$3004,0))),"x","")</f>
        <v/>
      </c>
      <c r="V4" s="35">
        <f t="shared" si="6"/>
        <v>0</v>
      </c>
    </row>
    <row r="5" spans="1:22" x14ac:dyDescent="0.3">
      <c r="A5" s="33" t="s">
        <v>95</v>
      </c>
      <c r="B5" s="33" t="s">
        <v>96</v>
      </c>
      <c r="C5" s="33" t="s">
        <v>73</v>
      </c>
      <c r="D5" s="33" t="s">
        <v>97</v>
      </c>
      <c r="E5" s="33" t="s">
        <v>98</v>
      </c>
      <c r="F5" s="33" t="s">
        <v>99</v>
      </c>
      <c r="G5" s="34">
        <v>41568</v>
      </c>
      <c r="H5" s="33">
        <f t="shared" si="0"/>
        <v>2013</v>
      </c>
      <c r="I5" s="35">
        <v>406</v>
      </c>
      <c r="J5" s="36">
        <v>1.42</v>
      </c>
      <c r="K5" s="35">
        <f t="shared" si="1"/>
        <v>576.52</v>
      </c>
      <c r="L5" s="33" t="s">
        <v>77</v>
      </c>
      <c r="M5" s="33" t="s">
        <v>78</v>
      </c>
      <c r="N5" s="33" t="s">
        <v>100</v>
      </c>
      <c r="O5" s="37" t="s">
        <v>87</v>
      </c>
      <c r="P5" s="33" t="str">
        <f t="shared" si="2"/>
        <v>ja</v>
      </c>
      <c r="Q5" s="33" t="str">
        <f t="shared" si="3"/>
        <v>2013–2016</v>
      </c>
      <c r="R5" s="38">
        <f t="shared" si="4"/>
        <v>0.4</v>
      </c>
      <c r="S5" s="35">
        <f t="shared" si="5"/>
        <v>345.91199999999998</v>
      </c>
      <c r="T5" s="39"/>
      <c r="U5" s="33" t="str">
        <f>IF(OR(T5="x",ISNUMBER(MATCH(SUBSTITUTE(A5,"-",""),Kundenbestand!$C$5:$C$3004,0)),ISNUMBER(MATCH(SUBSTITUTE(B5,"-",""),Kundenbestand!$C$5:$C$3004,0))),"x","")</f>
        <v/>
      </c>
      <c r="V5" s="35">
        <f t="shared" si="6"/>
        <v>0</v>
      </c>
    </row>
    <row r="6" spans="1:22" x14ac:dyDescent="0.3">
      <c r="A6" s="33" t="s">
        <v>101</v>
      </c>
      <c r="B6" s="33" t="s">
        <v>102</v>
      </c>
      <c r="C6" s="33" t="s">
        <v>73</v>
      </c>
      <c r="D6" s="33" t="s">
        <v>103</v>
      </c>
      <c r="E6" s="33" t="s">
        <v>104</v>
      </c>
      <c r="F6" s="33"/>
      <c r="G6" s="34">
        <v>41617</v>
      </c>
      <c r="H6" s="33">
        <f t="shared" si="0"/>
        <v>2013</v>
      </c>
      <c r="I6" s="35">
        <v>364</v>
      </c>
      <c r="J6" s="36">
        <v>1.42</v>
      </c>
      <c r="K6" s="35">
        <f t="shared" si="1"/>
        <v>516.88</v>
      </c>
      <c r="L6" s="33" t="s">
        <v>77</v>
      </c>
      <c r="M6" s="33" t="s">
        <v>78</v>
      </c>
      <c r="N6" s="33" t="s">
        <v>105</v>
      </c>
      <c r="O6" s="37" t="s">
        <v>87</v>
      </c>
      <c r="P6" s="33" t="str">
        <f t="shared" si="2"/>
        <v>ja</v>
      </c>
      <c r="Q6" s="33" t="str">
        <f t="shared" si="3"/>
        <v>2013–2016</v>
      </c>
      <c r="R6" s="38">
        <f t="shared" si="4"/>
        <v>0.4</v>
      </c>
      <c r="S6" s="35">
        <f t="shared" si="5"/>
        <v>310.12799999999999</v>
      </c>
      <c r="T6" s="39"/>
      <c r="U6" s="33" t="str">
        <f>IF(OR(T6="x",ISNUMBER(MATCH(SUBSTITUTE(A6,"-",""),Kundenbestand!$C$5:$C$3004,0)),ISNUMBER(MATCH(SUBSTITUTE(B6,"-",""),Kundenbestand!$C$5:$C$3004,0))),"x","")</f>
        <v/>
      </c>
      <c r="V6" s="35">
        <f t="shared" si="6"/>
        <v>0</v>
      </c>
    </row>
    <row r="7" spans="1:22" x14ac:dyDescent="0.3">
      <c r="A7" s="33" t="s">
        <v>106</v>
      </c>
      <c r="B7" s="33" t="s">
        <v>107</v>
      </c>
      <c r="C7" s="33" t="s">
        <v>90</v>
      </c>
      <c r="D7" s="33" t="s">
        <v>108</v>
      </c>
      <c r="E7" s="33" t="s">
        <v>109</v>
      </c>
      <c r="F7" s="33" t="s">
        <v>110</v>
      </c>
      <c r="G7" s="34">
        <v>41897</v>
      </c>
      <c r="H7" s="33">
        <f t="shared" si="0"/>
        <v>2014</v>
      </c>
      <c r="I7" s="35">
        <v>160.65</v>
      </c>
      <c r="J7" s="36">
        <v>1.42</v>
      </c>
      <c r="K7" s="35">
        <f t="shared" si="1"/>
        <v>228.12299999999999</v>
      </c>
      <c r="L7" s="33" t="s">
        <v>77</v>
      </c>
      <c r="M7" s="33" t="s">
        <v>78</v>
      </c>
      <c r="N7" s="33" t="s">
        <v>111</v>
      </c>
      <c r="O7" s="37" t="s">
        <v>80</v>
      </c>
      <c r="P7" s="33" t="str">
        <f t="shared" si="2"/>
        <v>ja</v>
      </c>
      <c r="Q7" s="33" t="str">
        <f t="shared" si="3"/>
        <v>2013–2016</v>
      </c>
      <c r="R7" s="38">
        <f t="shared" si="4"/>
        <v>0.4</v>
      </c>
      <c r="S7" s="35">
        <f t="shared" si="5"/>
        <v>136.87379999999999</v>
      </c>
      <c r="T7" s="39"/>
      <c r="U7" s="33" t="str">
        <f>IF(OR(T7="x",ISNUMBER(MATCH(SUBSTITUTE(A7,"-",""),Kundenbestand!$C$5:$C$3004,0)),ISNUMBER(MATCH(SUBSTITUTE(B7,"-",""),Kundenbestand!$C$5:$C$3004,0))),"x","")</f>
        <v/>
      </c>
      <c r="V7" s="35">
        <f t="shared" si="6"/>
        <v>0</v>
      </c>
    </row>
    <row r="8" spans="1:22" x14ac:dyDescent="0.3">
      <c r="A8" s="33" t="s">
        <v>112</v>
      </c>
      <c r="B8" s="33" t="s">
        <v>113</v>
      </c>
      <c r="C8" s="33" t="s">
        <v>90</v>
      </c>
      <c r="D8" s="33" t="s">
        <v>114</v>
      </c>
      <c r="E8" s="33" t="s">
        <v>115</v>
      </c>
      <c r="F8" s="33" t="s">
        <v>116</v>
      </c>
      <c r="G8" s="34">
        <v>41722</v>
      </c>
      <c r="H8" s="33">
        <f t="shared" si="0"/>
        <v>2014</v>
      </c>
      <c r="I8" s="35">
        <v>84</v>
      </c>
      <c r="J8" s="36">
        <v>1.42</v>
      </c>
      <c r="K8" s="35">
        <f t="shared" si="1"/>
        <v>119.28</v>
      </c>
      <c r="L8" s="33" t="s">
        <v>77</v>
      </c>
      <c r="M8" s="33" t="s">
        <v>78</v>
      </c>
      <c r="N8" s="33" t="s">
        <v>117</v>
      </c>
      <c r="O8" s="37" t="s">
        <v>118</v>
      </c>
      <c r="P8" s="33" t="str">
        <f t="shared" si="2"/>
        <v>ja</v>
      </c>
      <c r="Q8" s="33" t="str">
        <f t="shared" si="3"/>
        <v>2013–2016</v>
      </c>
      <c r="R8" s="38">
        <f t="shared" si="4"/>
        <v>0.4</v>
      </c>
      <c r="S8" s="35">
        <f t="shared" si="5"/>
        <v>71.567999999999998</v>
      </c>
      <c r="T8" s="39"/>
      <c r="U8" s="33" t="str">
        <f>IF(OR(T8="x",ISNUMBER(MATCH(SUBSTITUTE(A8,"-",""),Kundenbestand!$C$5:$C$3004,0)),ISNUMBER(MATCH(SUBSTITUTE(B8,"-",""),Kundenbestand!$C$5:$C$3004,0))),"x","")</f>
        <v/>
      </c>
      <c r="V8" s="35">
        <f t="shared" si="6"/>
        <v>0</v>
      </c>
    </row>
    <row r="9" spans="1:22" x14ac:dyDescent="0.3">
      <c r="A9" s="33" t="s">
        <v>119</v>
      </c>
      <c r="B9" s="33" t="s">
        <v>120</v>
      </c>
      <c r="C9" s="33" t="s">
        <v>73</v>
      </c>
      <c r="D9" s="33" t="s">
        <v>121</v>
      </c>
      <c r="E9" s="33" t="s">
        <v>122</v>
      </c>
      <c r="F9" s="33" t="s">
        <v>123</v>
      </c>
      <c r="G9" s="34">
        <v>41897</v>
      </c>
      <c r="H9" s="33">
        <f t="shared" si="0"/>
        <v>2014</v>
      </c>
      <c r="I9" s="35">
        <v>476</v>
      </c>
      <c r="J9" s="36">
        <v>1.42</v>
      </c>
      <c r="K9" s="35">
        <f t="shared" si="1"/>
        <v>675.92</v>
      </c>
      <c r="L9" s="33" t="s">
        <v>77</v>
      </c>
      <c r="M9" s="33" t="s">
        <v>78</v>
      </c>
      <c r="N9" s="33" t="s">
        <v>124</v>
      </c>
      <c r="O9" s="37" t="s">
        <v>87</v>
      </c>
      <c r="P9" s="33" t="str">
        <f t="shared" si="2"/>
        <v>ja</v>
      </c>
      <c r="Q9" s="33" t="str">
        <f t="shared" si="3"/>
        <v>2013–2016</v>
      </c>
      <c r="R9" s="38">
        <f t="shared" si="4"/>
        <v>0.4</v>
      </c>
      <c r="S9" s="35">
        <f t="shared" si="5"/>
        <v>405.55199999999996</v>
      </c>
      <c r="T9" s="39"/>
      <c r="U9" s="33" t="str">
        <f>IF(OR(T9="x",ISNUMBER(MATCH(SUBSTITUTE(A9,"-",""),Kundenbestand!$C$5:$C$3004,0)),ISNUMBER(MATCH(SUBSTITUTE(B9,"-",""),Kundenbestand!$C$5:$C$3004,0))),"x","")</f>
        <v/>
      </c>
      <c r="V9" s="35">
        <f t="shared" si="6"/>
        <v>0</v>
      </c>
    </row>
    <row r="10" spans="1:22" x14ac:dyDescent="0.3">
      <c r="A10" s="33" t="s">
        <v>125</v>
      </c>
      <c r="B10" s="33" t="s">
        <v>126</v>
      </c>
      <c r="C10" s="33" t="s">
        <v>90</v>
      </c>
      <c r="D10" s="33" t="s">
        <v>127</v>
      </c>
      <c r="E10" s="33" t="s">
        <v>128</v>
      </c>
      <c r="F10" s="33" t="s">
        <v>129</v>
      </c>
      <c r="G10" s="34">
        <v>42283</v>
      </c>
      <c r="H10" s="33">
        <f t="shared" si="0"/>
        <v>2015</v>
      </c>
      <c r="I10" s="35">
        <v>266</v>
      </c>
      <c r="J10" s="36">
        <v>1.42</v>
      </c>
      <c r="K10" s="35">
        <f t="shared" si="1"/>
        <v>377.71999999999997</v>
      </c>
      <c r="L10" s="33" t="s">
        <v>77</v>
      </c>
      <c r="M10" s="33" t="s">
        <v>78</v>
      </c>
      <c r="N10" s="33" t="s">
        <v>130</v>
      </c>
      <c r="O10" s="37" t="s">
        <v>118</v>
      </c>
      <c r="P10" s="33" t="str">
        <f t="shared" si="2"/>
        <v>ja</v>
      </c>
      <c r="Q10" s="33" t="str">
        <f t="shared" si="3"/>
        <v>2013–2016</v>
      </c>
      <c r="R10" s="38">
        <f t="shared" si="4"/>
        <v>0.4</v>
      </c>
      <c r="S10" s="35">
        <f t="shared" si="5"/>
        <v>226.63199999999998</v>
      </c>
      <c r="T10" s="39"/>
      <c r="U10" s="33" t="str">
        <f>IF(OR(T10="x",ISNUMBER(MATCH(SUBSTITUTE(A10,"-",""),Kundenbestand!$C$5:$C$3004,0)),ISNUMBER(MATCH(SUBSTITUTE(B10,"-",""),Kundenbestand!$C$5:$C$3004,0))),"x","")</f>
        <v/>
      </c>
      <c r="V10" s="35">
        <f t="shared" si="6"/>
        <v>0</v>
      </c>
    </row>
    <row r="11" spans="1:22" x14ac:dyDescent="0.3">
      <c r="A11" s="33" t="s">
        <v>131</v>
      </c>
      <c r="B11" s="33" t="s">
        <v>132</v>
      </c>
      <c r="C11" s="33" t="s">
        <v>90</v>
      </c>
      <c r="D11" s="33" t="s">
        <v>133</v>
      </c>
      <c r="E11" s="33" t="s">
        <v>134</v>
      </c>
      <c r="F11" s="33" t="s">
        <v>135</v>
      </c>
      <c r="G11" s="34">
        <v>42471</v>
      </c>
      <c r="H11" s="33">
        <f t="shared" si="0"/>
        <v>2016</v>
      </c>
      <c r="I11" s="35">
        <v>174.65</v>
      </c>
      <c r="J11" s="36">
        <v>1.42</v>
      </c>
      <c r="K11" s="35">
        <f t="shared" si="1"/>
        <v>248.00299999999999</v>
      </c>
      <c r="L11" s="33" t="s">
        <v>77</v>
      </c>
      <c r="M11" s="33" t="s">
        <v>78</v>
      </c>
      <c r="N11" s="33" t="s">
        <v>136</v>
      </c>
      <c r="O11" s="37" t="s">
        <v>80</v>
      </c>
      <c r="P11" s="33" t="str">
        <f t="shared" si="2"/>
        <v>ja</v>
      </c>
      <c r="Q11" s="33" t="str">
        <f t="shared" si="3"/>
        <v>2013–2016</v>
      </c>
      <c r="R11" s="38">
        <f t="shared" si="4"/>
        <v>0.4</v>
      </c>
      <c r="S11" s="35">
        <f t="shared" si="5"/>
        <v>148.80179999999999</v>
      </c>
      <c r="T11" s="39"/>
      <c r="U11" s="33" t="str">
        <f>IF(OR(T11="x",ISNUMBER(MATCH(SUBSTITUTE(A11,"-",""),Kundenbestand!$C$5:$C$3004,0)),ISNUMBER(MATCH(SUBSTITUTE(B11,"-",""),Kundenbestand!$C$5:$C$3004,0))),"x","")</f>
        <v/>
      </c>
      <c r="V11" s="35">
        <f t="shared" si="6"/>
        <v>0</v>
      </c>
    </row>
    <row r="12" spans="1:22" x14ac:dyDescent="0.3">
      <c r="A12" s="33" t="s">
        <v>137</v>
      </c>
      <c r="B12" s="33" t="s">
        <v>138</v>
      </c>
      <c r="C12" s="33" t="s">
        <v>90</v>
      </c>
      <c r="D12" s="33" t="s">
        <v>139</v>
      </c>
      <c r="E12" s="33" t="s">
        <v>140</v>
      </c>
      <c r="F12" s="33" t="s">
        <v>141</v>
      </c>
      <c r="G12" s="34">
        <v>42653</v>
      </c>
      <c r="H12" s="33">
        <f t="shared" si="0"/>
        <v>2016</v>
      </c>
      <c r="I12" s="35">
        <v>196</v>
      </c>
      <c r="J12" s="36">
        <v>1.42</v>
      </c>
      <c r="K12" s="35">
        <f t="shared" si="1"/>
        <v>278.32</v>
      </c>
      <c r="L12" s="33" t="s">
        <v>77</v>
      </c>
      <c r="M12" s="33" t="s">
        <v>78</v>
      </c>
      <c r="N12" s="33" t="s">
        <v>142</v>
      </c>
      <c r="O12" s="37" t="s">
        <v>94</v>
      </c>
      <c r="P12" s="33" t="str">
        <f t="shared" si="2"/>
        <v>ja</v>
      </c>
      <c r="Q12" s="33" t="str">
        <f t="shared" si="3"/>
        <v>2013–2016</v>
      </c>
      <c r="R12" s="38">
        <f t="shared" si="4"/>
        <v>0.4</v>
      </c>
      <c r="S12" s="35">
        <f t="shared" si="5"/>
        <v>166.99199999999999</v>
      </c>
      <c r="T12" s="39"/>
      <c r="U12" s="33" t="str">
        <f>IF(OR(T12="x",ISNUMBER(MATCH(SUBSTITUTE(A12,"-",""),Kundenbestand!$C$5:$C$3004,0)),ISNUMBER(MATCH(SUBSTITUTE(B12,"-",""),Kundenbestand!$C$5:$C$3004,0))),"x","")</f>
        <v/>
      </c>
      <c r="V12" s="35">
        <f t="shared" si="6"/>
        <v>0</v>
      </c>
    </row>
    <row r="13" spans="1:22" x14ac:dyDescent="0.3">
      <c r="A13" s="33" t="s">
        <v>143</v>
      </c>
      <c r="B13" s="33" t="s">
        <v>144</v>
      </c>
      <c r="C13" s="33" t="s">
        <v>90</v>
      </c>
      <c r="D13" s="33" t="s">
        <v>145</v>
      </c>
      <c r="E13" s="33" t="s">
        <v>146</v>
      </c>
      <c r="F13" s="33" t="s">
        <v>147</v>
      </c>
      <c r="G13" s="34">
        <v>42688</v>
      </c>
      <c r="H13" s="33">
        <f t="shared" si="0"/>
        <v>2016</v>
      </c>
      <c r="I13" s="35">
        <v>132.65</v>
      </c>
      <c r="J13" s="36">
        <v>1.42</v>
      </c>
      <c r="K13" s="35">
        <f t="shared" si="1"/>
        <v>188.363</v>
      </c>
      <c r="L13" s="33" t="s">
        <v>77</v>
      </c>
      <c r="M13" s="33" t="s">
        <v>78</v>
      </c>
      <c r="N13" s="33" t="s">
        <v>148</v>
      </c>
      <c r="O13" s="37" t="s">
        <v>80</v>
      </c>
      <c r="P13" s="33" t="str">
        <f t="shared" si="2"/>
        <v>ja</v>
      </c>
      <c r="Q13" s="33" t="str">
        <f t="shared" si="3"/>
        <v>2013–2016</v>
      </c>
      <c r="R13" s="38">
        <f t="shared" si="4"/>
        <v>0.4</v>
      </c>
      <c r="S13" s="35">
        <f t="shared" si="5"/>
        <v>113.01779999999999</v>
      </c>
      <c r="T13" s="39"/>
      <c r="U13" s="33" t="str">
        <f>IF(OR(T13="x",ISNUMBER(MATCH(SUBSTITUTE(A13,"-",""),Kundenbestand!$C$5:$C$3004,0)),ISNUMBER(MATCH(SUBSTITUTE(B13,"-",""),Kundenbestand!$C$5:$C$3004,0))),"x","")</f>
        <v/>
      </c>
      <c r="V13" s="35">
        <f t="shared" si="6"/>
        <v>0</v>
      </c>
    </row>
    <row r="14" spans="1:22" x14ac:dyDescent="0.3">
      <c r="A14" s="33" t="s">
        <v>149</v>
      </c>
      <c r="B14" s="33" t="s">
        <v>150</v>
      </c>
      <c r="C14" s="33" t="s">
        <v>90</v>
      </c>
      <c r="D14" s="33" t="s">
        <v>145</v>
      </c>
      <c r="E14" s="33" t="s">
        <v>151</v>
      </c>
      <c r="F14" s="33" t="s">
        <v>152</v>
      </c>
      <c r="G14" s="34">
        <v>42590</v>
      </c>
      <c r="H14" s="33">
        <f t="shared" si="0"/>
        <v>2016</v>
      </c>
      <c r="I14" s="35">
        <v>209.3</v>
      </c>
      <c r="J14" s="36">
        <v>1.42</v>
      </c>
      <c r="K14" s="35">
        <f t="shared" si="1"/>
        <v>297.20600000000002</v>
      </c>
      <c r="L14" s="33" t="s">
        <v>77</v>
      </c>
      <c r="M14" s="33" t="s">
        <v>78</v>
      </c>
      <c r="N14" s="33" t="s">
        <v>153</v>
      </c>
      <c r="O14" s="37" t="s">
        <v>80</v>
      </c>
      <c r="P14" s="33" t="str">
        <f t="shared" si="2"/>
        <v>ja</v>
      </c>
      <c r="Q14" s="33" t="str">
        <f t="shared" si="3"/>
        <v>2013–2016</v>
      </c>
      <c r="R14" s="38">
        <f t="shared" si="4"/>
        <v>0.4</v>
      </c>
      <c r="S14" s="35">
        <f t="shared" si="5"/>
        <v>178.3236</v>
      </c>
      <c r="T14" s="39"/>
      <c r="U14" s="33" t="str">
        <f>IF(OR(T14="x",ISNUMBER(MATCH(SUBSTITUTE(A14,"-",""),Kundenbestand!$C$5:$C$3004,0)),ISNUMBER(MATCH(SUBSTITUTE(B14,"-",""),Kundenbestand!$C$5:$C$3004,0))),"x","")</f>
        <v/>
      </c>
      <c r="V14" s="35">
        <f t="shared" si="6"/>
        <v>0</v>
      </c>
    </row>
    <row r="15" spans="1:22" x14ac:dyDescent="0.3">
      <c r="A15" s="33" t="s">
        <v>154</v>
      </c>
      <c r="B15" s="33" t="s">
        <v>155</v>
      </c>
      <c r="C15" s="33" t="s">
        <v>90</v>
      </c>
      <c r="D15" s="33" t="s">
        <v>145</v>
      </c>
      <c r="E15" s="33" t="s">
        <v>156</v>
      </c>
      <c r="F15" s="33" t="s">
        <v>157</v>
      </c>
      <c r="G15" s="34">
        <v>43171</v>
      </c>
      <c r="H15" s="33">
        <f t="shared" si="0"/>
        <v>2018</v>
      </c>
      <c r="I15" s="35">
        <v>182</v>
      </c>
      <c r="J15" s="36">
        <v>1.42</v>
      </c>
      <c r="K15" s="35">
        <f t="shared" si="1"/>
        <v>258.44</v>
      </c>
      <c r="L15" s="33" t="s">
        <v>77</v>
      </c>
      <c r="M15" s="33" t="s">
        <v>78</v>
      </c>
      <c r="N15" s="33" t="s">
        <v>158</v>
      </c>
      <c r="O15" s="37" t="s">
        <v>80</v>
      </c>
      <c r="P15" s="33" t="str">
        <f t="shared" si="2"/>
        <v>ja</v>
      </c>
      <c r="Q15" s="33" t="str">
        <f t="shared" si="3"/>
        <v>2017–2020</v>
      </c>
      <c r="R15" s="38">
        <f t="shared" si="4"/>
        <v>0.25</v>
      </c>
      <c r="S15" s="35">
        <f t="shared" si="5"/>
        <v>193.82999999999998</v>
      </c>
      <c r="T15" s="39"/>
      <c r="U15" s="33" t="str">
        <f>IF(OR(T15="x",ISNUMBER(MATCH(SUBSTITUTE(A15,"-",""),Kundenbestand!$C$5:$C$3004,0)),ISNUMBER(MATCH(SUBSTITUTE(B15,"-",""),Kundenbestand!$C$5:$C$3004,0))),"x","")</f>
        <v/>
      </c>
      <c r="V15" s="35">
        <f t="shared" si="6"/>
        <v>0</v>
      </c>
    </row>
    <row r="16" spans="1:22" x14ac:dyDescent="0.3">
      <c r="A16" s="33" t="s">
        <v>159</v>
      </c>
      <c r="B16" s="33" t="s">
        <v>160</v>
      </c>
      <c r="C16" s="33" t="s">
        <v>90</v>
      </c>
      <c r="D16" s="33" t="s">
        <v>161</v>
      </c>
      <c r="E16" s="33" t="s">
        <v>162</v>
      </c>
      <c r="F16" s="33" t="s">
        <v>163</v>
      </c>
      <c r="G16" s="34">
        <v>43689</v>
      </c>
      <c r="H16" s="33">
        <f t="shared" si="0"/>
        <v>2019</v>
      </c>
      <c r="I16" s="35">
        <v>189</v>
      </c>
      <c r="J16" s="36">
        <v>1.42</v>
      </c>
      <c r="K16" s="35">
        <f t="shared" si="1"/>
        <v>268.38</v>
      </c>
      <c r="L16" s="33" t="s">
        <v>77</v>
      </c>
      <c r="M16" s="33" t="s">
        <v>78</v>
      </c>
      <c r="N16" s="33" t="s">
        <v>164</v>
      </c>
      <c r="O16" s="37" t="s">
        <v>80</v>
      </c>
      <c r="P16" s="33" t="str">
        <f t="shared" si="2"/>
        <v>ja</v>
      </c>
      <c r="Q16" s="33" t="str">
        <f t="shared" si="3"/>
        <v>2017–2020</v>
      </c>
      <c r="R16" s="38">
        <f t="shared" si="4"/>
        <v>0.25</v>
      </c>
      <c r="S16" s="35">
        <f t="shared" si="5"/>
        <v>201.285</v>
      </c>
      <c r="T16" s="39"/>
      <c r="U16" s="33" t="str">
        <f>IF(OR(T16="x",ISNUMBER(MATCH(SUBSTITUTE(A16,"-",""),Kundenbestand!$C$5:$C$3004,0)),ISNUMBER(MATCH(SUBSTITUTE(B16,"-",""),Kundenbestand!$C$5:$C$3004,0))),"x","")</f>
        <v/>
      </c>
      <c r="V16" s="35">
        <f t="shared" si="6"/>
        <v>0</v>
      </c>
    </row>
    <row r="17" spans="1:22" x14ac:dyDescent="0.3">
      <c r="A17" s="33" t="s">
        <v>165</v>
      </c>
      <c r="B17" s="33" t="s">
        <v>166</v>
      </c>
      <c r="C17" s="33" t="s">
        <v>90</v>
      </c>
      <c r="D17" s="33" t="s">
        <v>167</v>
      </c>
      <c r="E17" s="33" t="s">
        <v>168</v>
      </c>
      <c r="F17" s="33" t="s">
        <v>169</v>
      </c>
      <c r="G17" s="34">
        <v>43535</v>
      </c>
      <c r="H17" s="33">
        <f t="shared" si="0"/>
        <v>2019</v>
      </c>
      <c r="I17" s="35">
        <v>196</v>
      </c>
      <c r="J17" s="36">
        <v>1.42</v>
      </c>
      <c r="K17" s="35">
        <f t="shared" si="1"/>
        <v>278.32</v>
      </c>
      <c r="L17" s="33" t="s">
        <v>77</v>
      </c>
      <c r="M17" s="33" t="s">
        <v>78</v>
      </c>
      <c r="N17" s="33" t="s">
        <v>170</v>
      </c>
      <c r="O17" s="37" t="s">
        <v>80</v>
      </c>
      <c r="P17" s="33" t="str">
        <f t="shared" si="2"/>
        <v>ja</v>
      </c>
      <c r="Q17" s="33" t="str">
        <f t="shared" si="3"/>
        <v>2017–2020</v>
      </c>
      <c r="R17" s="38">
        <f t="shared" si="4"/>
        <v>0.25</v>
      </c>
      <c r="S17" s="35">
        <f t="shared" si="5"/>
        <v>208.74</v>
      </c>
      <c r="T17" s="39"/>
      <c r="U17" s="33" t="str">
        <f>IF(OR(T17="x",ISNUMBER(MATCH(SUBSTITUTE(A17,"-",""),Kundenbestand!$C$5:$C$3004,0)),ISNUMBER(MATCH(SUBSTITUTE(B17,"-",""),Kundenbestand!$C$5:$C$3004,0))),"x","")</f>
        <v/>
      </c>
      <c r="V17" s="35">
        <f t="shared" si="6"/>
        <v>0</v>
      </c>
    </row>
    <row r="18" spans="1:22" x14ac:dyDescent="0.3">
      <c r="A18" s="33" t="s">
        <v>171</v>
      </c>
      <c r="B18" s="33" t="s">
        <v>172</v>
      </c>
      <c r="C18" s="33" t="s">
        <v>90</v>
      </c>
      <c r="D18" s="33" t="s">
        <v>173</v>
      </c>
      <c r="E18" s="33" t="s">
        <v>174</v>
      </c>
      <c r="F18" s="33"/>
      <c r="G18" s="34">
        <v>43689</v>
      </c>
      <c r="H18" s="33">
        <f t="shared" si="0"/>
        <v>2019</v>
      </c>
      <c r="I18" s="35">
        <v>56</v>
      </c>
      <c r="J18" s="36">
        <v>1.42</v>
      </c>
      <c r="K18" s="35">
        <f t="shared" si="1"/>
        <v>79.52</v>
      </c>
      <c r="L18" s="33" t="s">
        <v>77</v>
      </c>
      <c r="M18" s="33" t="s">
        <v>78</v>
      </c>
      <c r="N18" s="33" t="s">
        <v>175</v>
      </c>
      <c r="O18" s="37" t="s">
        <v>80</v>
      </c>
      <c r="P18" s="33" t="str">
        <f t="shared" si="2"/>
        <v>ja</v>
      </c>
      <c r="Q18" s="33" t="str">
        <f t="shared" si="3"/>
        <v>2017–2020</v>
      </c>
      <c r="R18" s="38">
        <f t="shared" si="4"/>
        <v>0.25</v>
      </c>
      <c r="S18" s="35">
        <f t="shared" si="5"/>
        <v>59.64</v>
      </c>
      <c r="T18" s="39"/>
      <c r="U18" s="33" t="str">
        <f>IF(OR(T18="x",ISNUMBER(MATCH(SUBSTITUTE(A18,"-",""),Kundenbestand!$C$5:$C$3004,0)),ISNUMBER(MATCH(SUBSTITUTE(B18,"-",""),Kundenbestand!$C$5:$C$3004,0))),"x","")</f>
        <v/>
      </c>
      <c r="V18" s="35">
        <f t="shared" si="6"/>
        <v>0</v>
      </c>
    </row>
    <row r="19" spans="1:22" x14ac:dyDescent="0.3">
      <c r="A19" s="33" t="s">
        <v>176</v>
      </c>
      <c r="B19" s="33" t="s">
        <v>177</v>
      </c>
      <c r="C19" s="33" t="s">
        <v>90</v>
      </c>
      <c r="D19" s="33" t="s">
        <v>178</v>
      </c>
      <c r="E19" s="33" t="s">
        <v>179</v>
      </c>
      <c r="F19" s="33"/>
      <c r="G19" s="34">
        <v>43689</v>
      </c>
      <c r="H19" s="33">
        <f t="shared" si="0"/>
        <v>2019</v>
      </c>
      <c r="I19" s="35">
        <v>112</v>
      </c>
      <c r="J19" s="36">
        <v>1.42</v>
      </c>
      <c r="K19" s="35">
        <f t="shared" si="1"/>
        <v>159.04</v>
      </c>
      <c r="L19" s="33" t="s">
        <v>77</v>
      </c>
      <c r="M19" s="33" t="s">
        <v>78</v>
      </c>
      <c r="N19" s="33" t="s">
        <v>180</v>
      </c>
      <c r="O19" s="37" t="s">
        <v>80</v>
      </c>
      <c r="P19" s="33" t="str">
        <f t="shared" si="2"/>
        <v>ja</v>
      </c>
      <c r="Q19" s="33" t="str">
        <f t="shared" si="3"/>
        <v>2017–2020</v>
      </c>
      <c r="R19" s="38">
        <f t="shared" si="4"/>
        <v>0.25</v>
      </c>
      <c r="S19" s="35">
        <f t="shared" si="5"/>
        <v>119.28</v>
      </c>
      <c r="T19" s="39"/>
      <c r="U19" s="33" t="str">
        <f>IF(OR(T19="x",ISNUMBER(MATCH(SUBSTITUTE(A19,"-",""),Kundenbestand!$C$5:$C$3004,0)),ISNUMBER(MATCH(SUBSTITUTE(B19,"-",""),Kundenbestand!$C$5:$C$3004,0))),"x","")</f>
        <v/>
      </c>
      <c r="V19" s="35">
        <f t="shared" si="6"/>
        <v>0</v>
      </c>
    </row>
    <row r="20" spans="1:22" x14ac:dyDescent="0.3">
      <c r="A20" s="33" t="s">
        <v>181</v>
      </c>
      <c r="B20" s="33" t="s">
        <v>182</v>
      </c>
      <c r="C20" s="33" t="s">
        <v>90</v>
      </c>
      <c r="D20" s="33" t="s">
        <v>183</v>
      </c>
      <c r="E20" s="33" t="s">
        <v>184</v>
      </c>
      <c r="F20" s="33" t="s">
        <v>185</v>
      </c>
      <c r="G20" s="34">
        <v>43780</v>
      </c>
      <c r="H20" s="33">
        <f t="shared" si="0"/>
        <v>2019</v>
      </c>
      <c r="I20" s="35">
        <v>196</v>
      </c>
      <c r="J20" s="36">
        <v>1.42</v>
      </c>
      <c r="K20" s="35">
        <f t="shared" si="1"/>
        <v>278.32</v>
      </c>
      <c r="L20" s="33" t="s">
        <v>77</v>
      </c>
      <c r="M20" s="33" t="s">
        <v>78</v>
      </c>
      <c r="N20" s="33" t="s">
        <v>186</v>
      </c>
      <c r="O20" s="37" t="s">
        <v>94</v>
      </c>
      <c r="P20" s="33" t="str">
        <f t="shared" si="2"/>
        <v>ja</v>
      </c>
      <c r="Q20" s="33" t="str">
        <f t="shared" si="3"/>
        <v>2017–2020</v>
      </c>
      <c r="R20" s="38">
        <f t="shared" si="4"/>
        <v>0.25</v>
      </c>
      <c r="S20" s="35">
        <f t="shared" si="5"/>
        <v>208.74</v>
      </c>
      <c r="T20" s="39"/>
      <c r="U20" s="33" t="str">
        <f>IF(OR(T20="x",ISNUMBER(MATCH(SUBSTITUTE(A20,"-",""),Kundenbestand!$C$5:$C$3004,0)),ISNUMBER(MATCH(SUBSTITUTE(B20,"-",""),Kundenbestand!$C$5:$C$3004,0))),"x","")</f>
        <v/>
      </c>
      <c r="V20" s="35">
        <f t="shared" si="6"/>
        <v>0</v>
      </c>
    </row>
    <row r="21" spans="1:22" x14ac:dyDescent="0.3">
      <c r="A21" s="33" t="s">
        <v>187</v>
      </c>
      <c r="B21" s="33" t="s">
        <v>188</v>
      </c>
      <c r="C21" s="33" t="s">
        <v>90</v>
      </c>
      <c r="D21" s="33" t="s">
        <v>145</v>
      </c>
      <c r="E21" s="33" t="s">
        <v>189</v>
      </c>
      <c r="F21" s="33" t="s">
        <v>190</v>
      </c>
      <c r="G21" s="34">
        <v>43913</v>
      </c>
      <c r="H21" s="33">
        <f t="shared" si="0"/>
        <v>2020</v>
      </c>
      <c r="I21" s="35">
        <v>175</v>
      </c>
      <c r="J21" s="36">
        <v>1.42</v>
      </c>
      <c r="K21" s="35">
        <f t="shared" si="1"/>
        <v>248.5</v>
      </c>
      <c r="L21" s="33" t="s">
        <v>77</v>
      </c>
      <c r="M21" s="33" t="s">
        <v>78</v>
      </c>
      <c r="N21" s="33" t="s">
        <v>191</v>
      </c>
      <c r="O21" s="37" t="s">
        <v>80</v>
      </c>
      <c r="P21" s="33" t="str">
        <f t="shared" si="2"/>
        <v>ja</v>
      </c>
      <c r="Q21" s="33" t="str">
        <f t="shared" si="3"/>
        <v>2017–2020</v>
      </c>
      <c r="R21" s="38">
        <f t="shared" si="4"/>
        <v>0.25</v>
      </c>
      <c r="S21" s="35">
        <f t="shared" si="5"/>
        <v>186.375</v>
      </c>
      <c r="T21" s="39"/>
      <c r="U21" s="33" t="str">
        <f>IF(OR(T21="x",ISNUMBER(MATCH(SUBSTITUTE(A21,"-",""),Kundenbestand!$C$5:$C$3004,0)),ISNUMBER(MATCH(SUBSTITUTE(B21,"-",""),Kundenbestand!$C$5:$C$3004,0))),"x","")</f>
        <v/>
      </c>
      <c r="V21" s="35">
        <f t="shared" si="6"/>
        <v>0</v>
      </c>
    </row>
    <row r="22" spans="1:22" x14ac:dyDescent="0.3">
      <c r="A22" s="33" t="s">
        <v>192</v>
      </c>
      <c r="B22" s="33" t="s">
        <v>193</v>
      </c>
      <c r="C22" s="33" t="s">
        <v>90</v>
      </c>
      <c r="D22" s="33" t="s">
        <v>127</v>
      </c>
      <c r="E22" s="33" t="s">
        <v>194</v>
      </c>
      <c r="F22" s="33" t="s">
        <v>195</v>
      </c>
      <c r="G22" s="34">
        <v>44060</v>
      </c>
      <c r="H22" s="33">
        <f t="shared" si="0"/>
        <v>2020</v>
      </c>
      <c r="I22" s="35">
        <v>266</v>
      </c>
      <c r="J22" s="36">
        <v>1.42</v>
      </c>
      <c r="K22" s="35">
        <f t="shared" si="1"/>
        <v>377.71999999999997</v>
      </c>
      <c r="L22" s="33" t="s">
        <v>77</v>
      </c>
      <c r="M22" s="33" t="s">
        <v>78</v>
      </c>
      <c r="N22" s="33" t="s">
        <v>196</v>
      </c>
      <c r="O22" s="37" t="s">
        <v>87</v>
      </c>
      <c r="P22" s="33" t="str">
        <f t="shared" si="2"/>
        <v>ja</v>
      </c>
      <c r="Q22" s="33" t="str">
        <f t="shared" si="3"/>
        <v>2017–2020</v>
      </c>
      <c r="R22" s="38">
        <f t="shared" si="4"/>
        <v>0.25</v>
      </c>
      <c r="S22" s="35">
        <f t="shared" si="5"/>
        <v>283.28999999999996</v>
      </c>
      <c r="T22" s="39"/>
      <c r="U22" s="33" t="str">
        <f>IF(OR(T22="x",ISNUMBER(MATCH(SUBSTITUTE(A22,"-",""),Kundenbestand!$C$5:$C$3004,0)),ISNUMBER(MATCH(SUBSTITUTE(B22,"-",""),Kundenbestand!$C$5:$C$3004,0))),"x","")</f>
        <v/>
      </c>
      <c r="V22" s="35">
        <f t="shared" si="6"/>
        <v>0</v>
      </c>
    </row>
    <row r="23" spans="1:22" x14ac:dyDescent="0.3">
      <c r="A23" s="33" t="s">
        <v>197</v>
      </c>
      <c r="B23" s="33" t="s">
        <v>198</v>
      </c>
      <c r="C23" s="33" t="s">
        <v>90</v>
      </c>
      <c r="D23" s="33" t="s">
        <v>199</v>
      </c>
      <c r="E23" s="33" t="s">
        <v>200</v>
      </c>
      <c r="F23" s="33" t="s">
        <v>201</v>
      </c>
      <c r="G23" s="34">
        <v>44179</v>
      </c>
      <c r="H23" s="33">
        <f t="shared" si="0"/>
        <v>2020</v>
      </c>
      <c r="I23" s="35">
        <v>196</v>
      </c>
      <c r="J23" s="36">
        <v>1.42</v>
      </c>
      <c r="K23" s="35">
        <f t="shared" si="1"/>
        <v>278.32</v>
      </c>
      <c r="L23" s="33" t="s">
        <v>77</v>
      </c>
      <c r="M23" s="33" t="s">
        <v>78</v>
      </c>
      <c r="N23" s="33" t="s">
        <v>202</v>
      </c>
      <c r="O23" s="37" t="s">
        <v>94</v>
      </c>
      <c r="P23" s="33" t="str">
        <f t="shared" si="2"/>
        <v>ja</v>
      </c>
      <c r="Q23" s="33" t="str">
        <f t="shared" si="3"/>
        <v>2017–2020</v>
      </c>
      <c r="R23" s="38">
        <f t="shared" si="4"/>
        <v>0.25</v>
      </c>
      <c r="S23" s="35">
        <f t="shared" si="5"/>
        <v>208.74</v>
      </c>
      <c r="T23" s="39"/>
      <c r="U23" s="33" t="str">
        <f>IF(OR(T23="x",ISNUMBER(MATCH(SUBSTITUTE(A23,"-",""),Kundenbestand!$C$5:$C$3004,0)),ISNUMBER(MATCH(SUBSTITUTE(B23,"-",""),Kundenbestand!$C$5:$C$3004,0))),"x","")</f>
        <v/>
      </c>
      <c r="V23" s="35">
        <f t="shared" si="6"/>
        <v>0</v>
      </c>
    </row>
    <row r="24" spans="1:22" x14ac:dyDescent="0.3">
      <c r="A24" s="33" t="s">
        <v>203</v>
      </c>
      <c r="B24" s="33" t="s">
        <v>204</v>
      </c>
      <c r="C24" s="33" t="s">
        <v>90</v>
      </c>
      <c r="D24" s="33" t="s">
        <v>205</v>
      </c>
      <c r="E24" s="33" t="s">
        <v>206</v>
      </c>
      <c r="F24" s="33"/>
      <c r="G24" s="34">
        <v>44731</v>
      </c>
      <c r="H24" s="33">
        <f t="shared" si="0"/>
        <v>2022</v>
      </c>
      <c r="I24" s="35">
        <v>168</v>
      </c>
      <c r="J24" s="36">
        <v>1.42</v>
      </c>
      <c r="K24" s="35">
        <f t="shared" si="1"/>
        <v>238.56</v>
      </c>
      <c r="L24" s="33" t="s">
        <v>77</v>
      </c>
      <c r="M24" s="33" t="s">
        <v>78</v>
      </c>
      <c r="N24" s="33" t="s">
        <v>207</v>
      </c>
      <c r="O24" s="37" t="s">
        <v>80</v>
      </c>
      <c r="P24" s="33" t="str">
        <f t="shared" si="2"/>
        <v>ja</v>
      </c>
      <c r="Q24" s="33" t="str">
        <f t="shared" si="3"/>
        <v>2021–2025</v>
      </c>
      <c r="R24" s="38">
        <f t="shared" si="4"/>
        <v>0.1</v>
      </c>
      <c r="S24" s="35">
        <f t="shared" si="5"/>
        <v>214.70400000000001</v>
      </c>
      <c r="T24" s="39"/>
      <c r="U24" s="33" t="str">
        <f>IF(OR(T24="x",ISNUMBER(MATCH(SUBSTITUTE(A24,"-",""),Kundenbestand!$C$5:$C$3004,0)),ISNUMBER(MATCH(SUBSTITUTE(B24,"-",""),Kundenbestand!$C$5:$C$3004,0))),"x","")</f>
        <v/>
      </c>
      <c r="V24" s="35">
        <f t="shared" si="6"/>
        <v>0</v>
      </c>
    </row>
    <row r="25" spans="1:22" x14ac:dyDescent="0.3">
      <c r="A25" s="33" t="s">
        <v>208</v>
      </c>
      <c r="B25" s="33" t="s">
        <v>209</v>
      </c>
      <c r="C25" s="33" t="s">
        <v>90</v>
      </c>
      <c r="D25" s="33" t="s">
        <v>210</v>
      </c>
      <c r="E25" s="33" t="s">
        <v>211</v>
      </c>
      <c r="F25" s="33" t="s">
        <v>212</v>
      </c>
      <c r="G25" s="34">
        <v>35331</v>
      </c>
      <c r="H25" s="33">
        <f t="shared" si="0"/>
        <v>1996</v>
      </c>
      <c r="I25" s="35">
        <v>434</v>
      </c>
      <c r="J25" s="36">
        <v>1.42</v>
      </c>
      <c r="K25" s="35">
        <f t="shared" si="1"/>
        <v>616.28</v>
      </c>
      <c r="L25" s="33" t="s">
        <v>77</v>
      </c>
      <c r="M25" s="33" t="s">
        <v>78</v>
      </c>
      <c r="N25" s="33"/>
      <c r="O25" s="37" t="s">
        <v>213</v>
      </c>
      <c r="P25" s="33" t="str">
        <f t="shared" si="2"/>
        <v>ja</v>
      </c>
      <c r="Q25" s="33" t="str">
        <f t="shared" si="3"/>
        <v>bis 2012</v>
      </c>
      <c r="R25" s="38">
        <f t="shared" si="4"/>
        <v>0.5</v>
      </c>
      <c r="S25" s="35">
        <f t="shared" si="5"/>
        <v>308.14</v>
      </c>
      <c r="T25" s="39"/>
      <c r="U25" s="33" t="str">
        <f>IF(OR(T25="x",ISNUMBER(MATCH(SUBSTITUTE(A25,"-",""),Kundenbestand!$C$5:$C$3004,0)),ISNUMBER(MATCH(SUBSTITUTE(B25,"-",""),Kundenbestand!$C$5:$C$3004,0))),"x","")</f>
        <v/>
      </c>
      <c r="V25" s="35">
        <f t="shared" si="6"/>
        <v>0</v>
      </c>
    </row>
    <row r="26" spans="1:22" x14ac:dyDescent="0.3">
      <c r="A26" s="33" t="s">
        <v>214</v>
      </c>
      <c r="B26" s="33" t="s">
        <v>215</v>
      </c>
      <c r="C26" s="33" t="s">
        <v>90</v>
      </c>
      <c r="D26" s="33" t="s">
        <v>210</v>
      </c>
      <c r="E26" s="33" t="s">
        <v>211</v>
      </c>
      <c r="F26" s="33" t="s">
        <v>216</v>
      </c>
      <c r="G26" s="34">
        <v>35331</v>
      </c>
      <c r="H26" s="33">
        <f t="shared" si="0"/>
        <v>1996</v>
      </c>
      <c r="I26" s="35">
        <v>434</v>
      </c>
      <c r="J26" s="36">
        <v>1.42</v>
      </c>
      <c r="K26" s="35">
        <f t="shared" si="1"/>
        <v>616.28</v>
      </c>
      <c r="L26" s="33" t="s">
        <v>77</v>
      </c>
      <c r="M26" s="33" t="s">
        <v>78</v>
      </c>
      <c r="N26" s="33"/>
      <c r="O26" s="37" t="s">
        <v>213</v>
      </c>
      <c r="P26" s="33" t="str">
        <f t="shared" si="2"/>
        <v>ja</v>
      </c>
      <c r="Q26" s="33" t="str">
        <f t="shared" si="3"/>
        <v>bis 2012</v>
      </c>
      <c r="R26" s="38">
        <f t="shared" si="4"/>
        <v>0.5</v>
      </c>
      <c r="S26" s="35">
        <f t="shared" si="5"/>
        <v>308.14</v>
      </c>
      <c r="T26" s="39"/>
      <c r="U26" s="33" t="str">
        <f>IF(OR(T26="x",ISNUMBER(MATCH(SUBSTITUTE(A26,"-",""),Kundenbestand!$C$5:$C$3004,0)),ISNUMBER(MATCH(SUBSTITUTE(B26,"-",""),Kundenbestand!$C$5:$C$3004,0))),"x","")</f>
        <v/>
      </c>
      <c r="V26" s="35">
        <f t="shared" si="6"/>
        <v>0</v>
      </c>
    </row>
    <row r="27" spans="1:22" x14ac:dyDescent="0.3">
      <c r="A27" s="33" t="s">
        <v>217</v>
      </c>
      <c r="B27" s="33" t="s">
        <v>218</v>
      </c>
      <c r="C27" s="33" t="s">
        <v>90</v>
      </c>
      <c r="D27" s="33" t="s">
        <v>219</v>
      </c>
      <c r="E27" s="33" t="s">
        <v>220</v>
      </c>
      <c r="F27" s="33" t="s">
        <v>221</v>
      </c>
      <c r="G27" s="34">
        <v>35331</v>
      </c>
      <c r="H27" s="33">
        <f t="shared" si="0"/>
        <v>1996</v>
      </c>
      <c r="I27" s="35">
        <v>434</v>
      </c>
      <c r="J27" s="36">
        <v>1.42</v>
      </c>
      <c r="K27" s="35">
        <f t="shared" si="1"/>
        <v>616.28</v>
      </c>
      <c r="L27" s="33" t="s">
        <v>77</v>
      </c>
      <c r="M27" s="33" t="s">
        <v>78</v>
      </c>
      <c r="N27" s="33"/>
      <c r="O27" s="37" t="s">
        <v>213</v>
      </c>
      <c r="P27" s="33" t="str">
        <f t="shared" si="2"/>
        <v>ja</v>
      </c>
      <c r="Q27" s="33" t="str">
        <f t="shared" si="3"/>
        <v>bis 2012</v>
      </c>
      <c r="R27" s="38">
        <f t="shared" si="4"/>
        <v>0.5</v>
      </c>
      <c r="S27" s="35">
        <f t="shared" si="5"/>
        <v>308.14</v>
      </c>
      <c r="T27" s="39"/>
      <c r="U27" s="33" t="str">
        <f>IF(OR(T27="x",ISNUMBER(MATCH(SUBSTITUTE(A27,"-",""),Kundenbestand!$C$5:$C$3004,0)),ISNUMBER(MATCH(SUBSTITUTE(B27,"-",""),Kundenbestand!$C$5:$C$3004,0))),"x","")</f>
        <v/>
      </c>
      <c r="V27" s="35">
        <f t="shared" si="6"/>
        <v>0</v>
      </c>
    </row>
    <row r="28" spans="1:22" x14ac:dyDescent="0.3">
      <c r="A28" s="33" t="s">
        <v>222</v>
      </c>
      <c r="B28" s="33" t="s">
        <v>223</v>
      </c>
      <c r="C28" s="33" t="s">
        <v>90</v>
      </c>
      <c r="D28" s="33" t="s">
        <v>224</v>
      </c>
      <c r="E28" s="33" t="s">
        <v>220</v>
      </c>
      <c r="F28" s="33" t="s">
        <v>225</v>
      </c>
      <c r="G28" s="34">
        <v>35331</v>
      </c>
      <c r="H28" s="33">
        <f t="shared" si="0"/>
        <v>1996</v>
      </c>
      <c r="I28" s="35">
        <v>434</v>
      </c>
      <c r="J28" s="36">
        <v>1.42</v>
      </c>
      <c r="K28" s="35">
        <f t="shared" si="1"/>
        <v>616.28</v>
      </c>
      <c r="L28" s="33" t="s">
        <v>77</v>
      </c>
      <c r="M28" s="33" t="s">
        <v>78</v>
      </c>
      <c r="N28" s="33"/>
      <c r="O28" s="37" t="s">
        <v>213</v>
      </c>
      <c r="P28" s="33" t="str">
        <f t="shared" si="2"/>
        <v>ja</v>
      </c>
      <c r="Q28" s="33" t="str">
        <f t="shared" si="3"/>
        <v>bis 2012</v>
      </c>
      <c r="R28" s="38">
        <f t="shared" si="4"/>
        <v>0.5</v>
      </c>
      <c r="S28" s="35">
        <f t="shared" si="5"/>
        <v>308.14</v>
      </c>
      <c r="T28" s="39"/>
      <c r="U28" s="33" t="str">
        <f>IF(OR(T28="x",ISNUMBER(MATCH(SUBSTITUTE(A28,"-",""),Kundenbestand!$C$5:$C$3004,0)),ISNUMBER(MATCH(SUBSTITUTE(B28,"-",""),Kundenbestand!$C$5:$C$3004,0))),"x","")</f>
        <v/>
      </c>
      <c r="V28" s="35">
        <f t="shared" si="6"/>
        <v>0</v>
      </c>
    </row>
    <row r="29" spans="1:22" x14ac:dyDescent="0.3">
      <c r="A29" s="33" t="s">
        <v>226</v>
      </c>
      <c r="B29" s="33" t="s">
        <v>227</v>
      </c>
      <c r="C29" s="33" t="s">
        <v>90</v>
      </c>
      <c r="D29" s="33" t="s">
        <v>228</v>
      </c>
      <c r="E29" s="33" t="s">
        <v>211</v>
      </c>
      <c r="F29" s="33" t="s">
        <v>229</v>
      </c>
      <c r="G29" s="34">
        <v>37732</v>
      </c>
      <c r="H29" s="33">
        <f t="shared" si="0"/>
        <v>2003</v>
      </c>
      <c r="I29" s="35">
        <v>266</v>
      </c>
      <c r="J29" s="36">
        <v>1.42</v>
      </c>
      <c r="K29" s="35">
        <f t="shared" si="1"/>
        <v>377.71999999999997</v>
      </c>
      <c r="L29" s="33" t="s">
        <v>77</v>
      </c>
      <c r="M29" s="33" t="s">
        <v>78</v>
      </c>
      <c r="N29" s="33" t="s">
        <v>230</v>
      </c>
      <c r="O29" s="37" t="s">
        <v>213</v>
      </c>
      <c r="P29" s="33" t="str">
        <f t="shared" si="2"/>
        <v>ja</v>
      </c>
      <c r="Q29" s="33" t="str">
        <f t="shared" si="3"/>
        <v>bis 2012</v>
      </c>
      <c r="R29" s="38">
        <f t="shared" si="4"/>
        <v>0.5</v>
      </c>
      <c r="S29" s="35">
        <f t="shared" si="5"/>
        <v>188.85999999999999</v>
      </c>
      <c r="T29" s="39"/>
      <c r="U29" s="33" t="str">
        <f>IF(OR(T29="x",ISNUMBER(MATCH(SUBSTITUTE(A29,"-",""),Kundenbestand!$C$5:$C$3004,0)),ISNUMBER(MATCH(SUBSTITUTE(B29,"-",""),Kundenbestand!$C$5:$C$3004,0))),"x","")</f>
        <v/>
      </c>
      <c r="V29" s="35">
        <f t="shared" si="6"/>
        <v>0</v>
      </c>
    </row>
    <row r="30" spans="1:22" x14ac:dyDescent="0.3">
      <c r="A30" s="33" t="s">
        <v>231</v>
      </c>
      <c r="B30" s="33" t="s">
        <v>232</v>
      </c>
      <c r="C30" s="33" t="s">
        <v>233</v>
      </c>
      <c r="D30" s="33" t="s">
        <v>234</v>
      </c>
      <c r="E30" s="33" t="s">
        <v>235</v>
      </c>
      <c r="F30" s="33" t="s">
        <v>236</v>
      </c>
      <c r="G30" s="34">
        <v>37550</v>
      </c>
      <c r="H30" s="33">
        <f t="shared" si="0"/>
        <v>2002</v>
      </c>
      <c r="I30" s="35">
        <v>230.3</v>
      </c>
      <c r="J30" s="36">
        <v>1.42</v>
      </c>
      <c r="K30" s="35">
        <f t="shared" si="1"/>
        <v>327.02600000000001</v>
      </c>
      <c r="L30" s="33" t="s">
        <v>77</v>
      </c>
      <c r="M30" s="33" t="s">
        <v>78</v>
      </c>
      <c r="N30" s="33" t="s">
        <v>237</v>
      </c>
      <c r="O30" s="37" t="s">
        <v>213</v>
      </c>
      <c r="P30" s="33" t="str">
        <f t="shared" si="2"/>
        <v>ja</v>
      </c>
      <c r="Q30" s="33" t="str">
        <f t="shared" si="3"/>
        <v>bis 2012</v>
      </c>
      <c r="R30" s="38">
        <f t="shared" si="4"/>
        <v>0.5</v>
      </c>
      <c r="S30" s="35">
        <f t="shared" si="5"/>
        <v>163.51300000000001</v>
      </c>
      <c r="T30" s="39"/>
      <c r="U30" s="33" t="str">
        <f>IF(OR(T30="x",ISNUMBER(MATCH(SUBSTITUTE(A30,"-",""),Kundenbestand!$C$5:$C$3004,0)),ISNUMBER(MATCH(SUBSTITUTE(B30,"-",""),Kundenbestand!$C$5:$C$3004,0))),"x","")</f>
        <v/>
      </c>
      <c r="V30" s="35">
        <f t="shared" si="6"/>
        <v>0</v>
      </c>
    </row>
    <row r="31" spans="1:22" x14ac:dyDescent="0.3">
      <c r="A31" s="33" t="s">
        <v>238</v>
      </c>
      <c r="B31" s="33" t="s">
        <v>239</v>
      </c>
      <c r="C31" s="33" t="s">
        <v>233</v>
      </c>
      <c r="D31" s="33" t="s">
        <v>240</v>
      </c>
      <c r="E31" s="33" t="s">
        <v>235</v>
      </c>
      <c r="F31" s="33" t="s">
        <v>241</v>
      </c>
      <c r="G31" s="34">
        <v>35602</v>
      </c>
      <c r="H31" s="33">
        <f t="shared" si="0"/>
        <v>1997</v>
      </c>
      <c r="I31" s="35">
        <v>201.6</v>
      </c>
      <c r="J31" s="36">
        <v>1.42</v>
      </c>
      <c r="K31" s="35">
        <f t="shared" si="1"/>
        <v>286.27199999999999</v>
      </c>
      <c r="L31" s="33" t="s">
        <v>77</v>
      </c>
      <c r="M31" s="33" t="s">
        <v>78</v>
      </c>
      <c r="N31" s="33"/>
      <c r="O31" s="37" t="s">
        <v>213</v>
      </c>
      <c r="P31" s="33" t="str">
        <f t="shared" si="2"/>
        <v>ja</v>
      </c>
      <c r="Q31" s="33" t="str">
        <f t="shared" si="3"/>
        <v>bis 2012</v>
      </c>
      <c r="R31" s="38">
        <f t="shared" si="4"/>
        <v>0.5</v>
      </c>
      <c r="S31" s="35">
        <f t="shared" si="5"/>
        <v>143.136</v>
      </c>
      <c r="T31" s="39"/>
      <c r="U31" s="33" t="str">
        <f>IF(OR(T31="x",ISNUMBER(MATCH(SUBSTITUTE(A31,"-",""),Kundenbestand!$C$5:$C$3004,0)),ISNUMBER(MATCH(SUBSTITUTE(B31,"-",""),Kundenbestand!$C$5:$C$3004,0))),"x","")</f>
        <v/>
      </c>
      <c r="V31" s="35">
        <f t="shared" si="6"/>
        <v>0</v>
      </c>
    </row>
    <row r="32" spans="1:22" x14ac:dyDescent="0.3">
      <c r="A32" s="33" t="s">
        <v>242</v>
      </c>
      <c r="B32" s="33" t="s">
        <v>243</v>
      </c>
      <c r="C32" s="33" t="s">
        <v>233</v>
      </c>
      <c r="D32" s="33" t="s">
        <v>244</v>
      </c>
      <c r="E32" s="33" t="s">
        <v>235</v>
      </c>
      <c r="F32" s="33" t="s">
        <v>245</v>
      </c>
      <c r="G32" s="34">
        <v>37396</v>
      </c>
      <c r="H32" s="33">
        <f t="shared" si="0"/>
        <v>2002</v>
      </c>
      <c r="I32" s="35">
        <v>224</v>
      </c>
      <c r="J32" s="36">
        <v>1.42</v>
      </c>
      <c r="K32" s="35">
        <f t="shared" si="1"/>
        <v>318.08</v>
      </c>
      <c r="L32" s="33" t="s">
        <v>77</v>
      </c>
      <c r="M32" s="33" t="s">
        <v>78</v>
      </c>
      <c r="N32" s="33" t="s">
        <v>246</v>
      </c>
      <c r="O32" s="37" t="s">
        <v>213</v>
      </c>
      <c r="P32" s="33" t="str">
        <f t="shared" si="2"/>
        <v>ja</v>
      </c>
      <c r="Q32" s="33" t="str">
        <f t="shared" si="3"/>
        <v>bis 2012</v>
      </c>
      <c r="R32" s="38">
        <f t="shared" si="4"/>
        <v>0.5</v>
      </c>
      <c r="S32" s="35">
        <f t="shared" si="5"/>
        <v>159.04</v>
      </c>
      <c r="T32" s="39"/>
      <c r="U32" s="33" t="str">
        <f>IF(OR(T32="x",ISNUMBER(MATCH(SUBSTITUTE(A32,"-",""),Kundenbestand!$C$5:$C$3004,0)),ISNUMBER(MATCH(SUBSTITUTE(B32,"-",""),Kundenbestand!$C$5:$C$3004,0))),"x","")</f>
        <v/>
      </c>
      <c r="V32" s="35">
        <f t="shared" si="6"/>
        <v>0</v>
      </c>
    </row>
    <row r="33" spans="1:22" x14ac:dyDescent="0.3">
      <c r="A33" s="33" t="s">
        <v>247</v>
      </c>
      <c r="B33" s="33" t="s">
        <v>248</v>
      </c>
      <c r="C33" s="33" t="s">
        <v>233</v>
      </c>
      <c r="D33" s="33" t="s">
        <v>249</v>
      </c>
      <c r="E33" s="33" t="s">
        <v>235</v>
      </c>
      <c r="F33" s="33" t="s">
        <v>250</v>
      </c>
      <c r="G33" s="34">
        <v>39048</v>
      </c>
      <c r="H33" s="33">
        <f t="shared" si="0"/>
        <v>2006</v>
      </c>
      <c r="I33" s="35">
        <v>224</v>
      </c>
      <c r="J33" s="36">
        <v>1.42</v>
      </c>
      <c r="K33" s="35">
        <f t="shared" si="1"/>
        <v>318.08</v>
      </c>
      <c r="L33" s="33" t="s">
        <v>77</v>
      </c>
      <c r="M33" s="33" t="s">
        <v>78</v>
      </c>
      <c r="N33" s="33" t="s">
        <v>251</v>
      </c>
      <c r="O33" s="37" t="s">
        <v>213</v>
      </c>
      <c r="P33" s="33" t="str">
        <f t="shared" si="2"/>
        <v>ja</v>
      </c>
      <c r="Q33" s="33" t="str">
        <f t="shared" si="3"/>
        <v>bis 2012</v>
      </c>
      <c r="R33" s="38">
        <f t="shared" si="4"/>
        <v>0.5</v>
      </c>
      <c r="S33" s="35">
        <f t="shared" si="5"/>
        <v>159.04</v>
      </c>
      <c r="T33" s="39"/>
      <c r="U33" s="33" t="str">
        <f>IF(OR(T33="x",ISNUMBER(MATCH(SUBSTITUTE(A33,"-",""),Kundenbestand!$C$5:$C$3004,0)),ISNUMBER(MATCH(SUBSTITUTE(B33,"-",""),Kundenbestand!$C$5:$C$3004,0))),"x","")</f>
        <v/>
      </c>
      <c r="V33" s="35">
        <f t="shared" si="6"/>
        <v>0</v>
      </c>
    </row>
    <row r="34" spans="1:22" x14ac:dyDescent="0.3">
      <c r="A34" s="33" t="s">
        <v>252</v>
      </c>
      <c r="B34" s="33" t="s">
        <v>253</v>
      </c>
      <c r="C34" s="33" t="s">
        <v>233</v>
      </c>
      <c r="D34" s="33" t="s">
        <v>254</v>
      </c>
      <c r="E34" s="33" t="s">
        <v>235</v>
      </c>
      <c r="F34" s="33" t="s">
        <v>255</v>
      </c>
      <c r="G34" s="34">
        <v>37550</v>
      </c>
      <c r="H34" s="33">
        <f t="shared" si="0"/>
        <v>2002</v>
      </c>
      <c r="I34" s="35">
        <v>209.3</v>
      </c>
      <c r="J34" s="36">
        <v>1.42</v>
      </c>
      <c r="K34" s="35">
        <f t="shared" si="1"/>
        <v>297.20600000000002</v>
      </c>
      <c r="L34" s="33" t="s">
        <v>77</v>
      </c>
      <c r="M34" s="33" t="s">
        <v>78</v>
      </c>
      <c r="N34" s="33" t="s">
        <v>256</v>
      </c>
      <c r="O34" s="37" t="s">
        <v>213</v>
      </c>
      <c r="P34" s="33" t="str">
        <f t="shared" si="2"/>
        <v>ja</v>
      </c>
      <c r="Q34" s="33" t="str">
        <f t="shared" si="3"/>
        <v>bis 2012</v>
      </c>
      <c r="R34" s="38">
        <f t="shared" si="4"/>
        <v>0.5</v>
      </c>
      <c r="S34" s="35">
        <f t="shared" si="5"/>
        <v>148.60300000000001</v>
      </c>
      <c r="T34" s="39"/>
      <c r="U34" s="33" t="str">
        <f>IF(OR(T34="x",ISNUMBER(MATCH(SUBSTITUTE(A34,"-",""),Kundenbestand!$C$5:$C$3004,0)),ISNUMBER(MATCH(SUBSTITUTE(B34,"-",""),Kundenbestand!$C$5:$C$3004,0))),"x","")</f>
        <v/>
      </c>
      <c r="V34" s="35">
        <f t="shared" si="6"/>
        <v>0</v>
      </c>
    </row>
    <row r="35" spans="1:22" x14ac:dyDescent="0.3">
      <c r="A35" s="33" t="s">
        <v>257</v>
      </c>
      <c r="B35" s="33" t="s">
        <v>258</v>
      </c>
      <c r="C35" s="33" t="s">
        <v>233</v>
      </c>
      <c r="D35" s="33" t="s">
        <v>259</v>
      </c>
      <c r="E35" s="33" t="s">
        <v>260</v>
      </c>
      <c r="F35" s="33"/>
      <c r="G35" s="34">
        <v>42133</v>
      </c>
      <c r="H35" s="33">
        <f t="shared" si="0"/>
        <v>2015</v>
      </c>
      <c r="I35" s="35">
        <v>349.65</v>
      </c>
      <c r="J35" s="36">
        <v>1.42</v>
      </c>
      <c r="K35" s="35">
        <f t="shared" si="1"/>
        <v>496.50299999999993</v>
      </c>
      <c r="L35" s="33" t="s">
        <v>77</v>
      </c>
      <c r="M35" s="33" t="s">
        <v>78</v>
      </c>
      <c r="N35" s="33" t="s">
        <v>261</v>
      </c>
      <c r="O35" s="37" t="s">
        <v>94</v>
      </c>
      <c r="P35" s="33" t="str">
        <f t="shared" si="2"/>
        <v>ja</v>
      </c>
      <c r="Q35" s="33" t="str">
        <f t="shared" si="3"/>
        <v>2013–2016</v>
      </c>
      <c r="R35" s="38">
        <f t="shared" si="4"/>
        <v>0.4</v>
      </c>
      <c r="S35" s="35">
        <f t="shared" si="5"/>
        <v>297.90179999999992</v>
      </c>
      <c r="T35" s="39"/>
      <c r="U35" s="33" t="str">
        <f>IF(OR(T35="x",ISNUMBER(MATCH(SUBSTITUTE(A35,"-",""),Kundenbestand!$C$5:$C$3004,0)),ISNUMBER(MATCH(SUBSTITUTE(B35,"-",""),Kundenbestand!$C$5:$C$3004,0))),"x","")</f>
        <v/>
      </c>
      <c r="V35" s="35">
        <f t="shared" si="6"/>
        <v>0</v>
      </c>
    </row>
    <row r="36" spans="1:22" x14ac:dyDescent="0.3">
      <c r="A36" s="33" t="s">
        <v>262</v>
      </c>
      <c r="B36" s="33" t="s">
        <v>263</v>
      </c>
      <c r="C36" s="33" t="s">
        <v>233</v>
      </c>
      <c r="D36" s="33" t="s">
        <v>249</v>
      </c>
      <c r="E36" s="33" t="s">
        <v>235</v>
      </c>
      <c r="F36" s="33" t="s">
        <v>264</v>
      </c>
      <c r="G36" s="34">
        <v>37760</v>
      </c>
      <c r="H36" s="33">
        <f t="shared" si="0"/>
        <v>2003</v>
      </c>
      <c r="I36" s="35">
        <v>244.3</v>
      </c>
      <c r="J36" s="36">
        <v>1.42</v>
      </c>
      <c r="K36" s="35">
        <f t="shared" si="1"/>
        <v>346.90600000000001</v>
      </c>
      <c r="L36" s="33" t="s">
        <v>77</v>
      </c>
      <c r="M36" s="33" t="s">
        <v>78</v>
      </c>
      <c r="N36" s="33" t="s">
        <v>265</v>
      </c>
      <c r="O36" s="37" t="s">
        <v>213</v>
      </c>
      <c r="P36" s="33" t="str">
        <f t="shared" si="2"/>
        <v>ja</v>
      </c>
      <c r="Q36" s="33" t="str">
        <f t="shared" si="3"/>
        <v>bis 2012</v>
      </c>
      <c r="R36" s="38">
        <f t="shared" si="4"/>
        <v>0.5</v>
      </c>
      <c r="S36" s="35">
        <f t="shared" si="5"/>
        <v>173.453</v>
      </c>
      <c r="T36" s="39"/>
      <c r="U36" s="33" t="str">
        <f>IF(OR(T36="x",ISNUMBER(MATCH(SUBSTITUTE(A36,"-",""),Kundenbestand!$C$5:$C$3004,0)),ISNUMBER(MATCH(SUBSTITUTE(B36,"-",""),Kundenbestand!$C$5:$C$3004,0))),"x","")</f>
        <v/>
      </c>
      <c r="V36" s="35">
        <f t="shared" si="6"/>
        <v>0</v>
      </c>
    </row>
    <row r="37" spans="1:22" x14ac:dyDescent="0.3">
      <c r="A37" s="33" t="s">
        <v>266</v>
      </c>
      <c r="B37" s="33" t="s">
        <v>267</v>
      </c>
      <c r="C37" s="33" t="s">
        <v>233</v>
      </c>
      <c r="D37" s="33" t="s">
        <v>268</v>
      </c>
      <c r="E37" s="33" t="s">
        <v>235</v>
      </c>
      <c r="F37" s="33" t="s">
        <v>269</v>
      </c>
      <c r="G37" s="34">
        <v>37949</v>
      </c>
      <c r="H37" s="33">
        <f t="shared" si="0"/>
        <v>2003</v>
      </c>
      <c r="I37" s="35">
        <v>224</v>
      </c>
      <c r="J37" s="36">
        <v>1.42</v>
      </c>
      <c r="K37" s="35">
        <f t="shared" si="1"/>
        <v>318.08</v>
      </c>
      <c r="L37" s="33" t="s">
        <v>77</v>
      </c>
      <c r="M37" s="33" t="s">
        <v>78</v>
      </c>
      <c r="N37" s="33" t="s">
        <v>270</v>
      </c>
      <c r="O37" s="37" t="s">
        <v>213</v>
      </c>
      <c r="P37" s="33" t="str">
        <f t="shared" si="2"/>
        <v>ja</v>
      </c>
      <c r="Q37" s="33" t="str">
        <f t="shared" si="3"/>
        <v>bis 2012</v>
      </c>
      <c r="R37" s="38">
        <f t="shared" si="4"/>
        <v>0.5</v>
      </c>
      <c r="S37" s="35">
        <f t="shared" si="5"/>
        <v>159.04</v>
      </c>
      <c r="T37" s="39"/>
      <c r="U37" s="33" t="str">
        <f>IF(OR(T37="x",ISNUMBER(MATCH(SUBSTITUTE(A37,"-",""),Kundenbestand!$C$5:$C$3004,0)),ISNUMBER(MATCH(SUBSTITUTE(B37,"-",""),Kundenbestand!$C$5:$C$3004,0))),"x","")</f>
        <v/>
      </c>
      <c r="V37" s="35">
        <f t="shared" si="6"/>
        <v>0</v>
      </c>
    </row>
    <row r="38" spans="1:22" x14ac:dyDescent="0.3">
      <c r="A38" s="33" t="s">
        <v>271</v>
      </c>
      <c r="B38" s="33" t="s">
        <v>272</v>
      </c>
      <c r="C38" s="33" t="s">
        <v>233</v>
      </c>
      <c r="D38" s="33" t="s">
        <v>268</v>
      </c>
      <c r="E38" s="33" t="s">
        <v>235</v>
      </c>
      <c r="F38" s="33" t="s">
        <v>273</v>
      </c>
      <c r="G38" s="34">
        <v>38285</v>
      </c>
      <c r="H38" s="33">
        <f t="shared" si="0"/>
        <v>2004</v>
      </c>
      <c r="I38" s="35">
        <v>201.6</v>
      </c>
      <c r="J38" s="36">
        <v>1.42</v>
      </c>
      <c r="K38" s="35">
        <f t="shared" si="1"/>
        <v>286.27199999999999</v>
      </c>
      <c r="L38" s="33" t="s">
        <v>77</v>
      </c>
      <c r="M38" s="33" t="s">
        <v>78</v>
      </c>
      <c r="N38" s="33" t="s">
        <v>274</v>
      </c>
      <c r="O38" s="37" t="s">
        <v>213</v>
      </c>
      <c r="P38" s="33" t="str">
        <f t="shared" si="2"/>
        <v>ja</v>
      </c>
      <c r="Q38" s="33" t="str">
        <f t="shared" si="3"/>
        <v>bis 2012</v>
      </c>
      <c r="R38" s="38">
        <f t="shared" si="4"/>
        <v>0.5</v>
      </c>
      <c r="S38" s="35">
        <f t="shared" si="5"/>
        <v>143.136</v>
      </c>
      <c r="T38" s="39"/>
      <c r="U38" s="33" t="str">
        <f>IF(OR(T38="x",ISNUMBER(MATCH(SUBSTITUTE(A38,"-",""),Kundenbestand!$C$5:$C$3004,0)),ISNUMBER(MATCH(SUBSTITUTE(B38,"-",""),Kundenbestand!$C$5:$C$3004,0))),"x","")</f>
        <v/>
      </c>
      <c r="V38" s="35">
        <f t="shared" si="6"/>
        <v>0</v>
      </c>
    </row>
    <row r="39" spans="1:22" x14ac:dyDescent="0.3">
      <c r="A39" s="33" t="s">
        <v>275</v>
      </c>
      <c r="B39" s="33" t="s">
        <v>276</v>
      </c>
      <c r="C39" s="33" t="s">
        <v>233</v>
      </c>
      <c r="D39" s="33" t="s">
        <v>277</v>
      </c>
      <c r="E39" s="33" t="s">
        <v>278</v>
      </c>
      <c r="F39" s="33" t="s">
        <v>279</v>
      </c>
      <c r="G39" s="34">
        <v>41869</v>
      </c>
      <c r="H39" s="33">
        <f t="shared" si="0"/>
        <v>2014</v>
      </c>
      <c r="I39" s="35">
        <v>140</v>
      </c>
      <c r="J39" s="36">
        <v>1.42</v>
      </c>
      <c r="K39" s="35">
        <f t="shared" si="1"/>
        <v>198.79999999999998</v>
      </c>
      <c r="L39" s="33" t="s">
        <v>77</v>
      </c>
      <c r="M39" s="33" t="s">
        <v>78</v>
      </c>
      <c r="N39" s="33" t="s">
        <v>280</v>
      </c>
      <c r="O39" s="37" t="s">
        <v>80</v>
      </c>
      <c r="P39" s="33" t="str">
        <f t="shared" si="2"/>
        <v>ja</v>
      </c>
      <c r="Q39" s="33" t="str">
        <f t="shared" si="3"/>
        <v>2013–2016</v>
      </c>
      <c r="R39" s="38">
        <f t="shared" si="4"/>
        <v>0.4</v>
      </c>
      <c r="S39" s="35">
        <f t="shared" si="5"/>
        <v>119.27999999999999</v>
      </c>
      <c r="T39" s="39"/>
      <c r="U39" s="33" t="str">
        <f>IF(OR(T39="x",ISNUMBER(MATCH(SUBSTITUTE(A39,"-",""),Kundenbestand!$C$5:$C$3004,0)),ISNUMBER(MATCH(SUBSTITUTE(B39,"-",""),Kundenbestand!$C$5:$C$3004,0))),"x","")</f>
        <v/>
      </c>
      <c r="V39" s="35">
        <f t="shared" si="6"/>
        <v>0</v>
      </c>
    </row>
    <row r="40" spans="1:22" x14ac:dyDescent="0.3">
      <c r="A40" s="33" t="s">
        <v>281</v>
      </c>
      <c r="B40" s="33" t="s">
        <v>282</v>
      </c>
      <c r="C40" s="33" t="s">
        <v>233</v>
      </c>
      <c r="D40" s="33" t="s">
        <v>268</v>
      </c>
      <c r="E40" s="33" t="s">
        <v>235</v>
      </c>
      <c r="F40" s="33" t="s">
        <v>283</v>
      </c>
      <c r="G40" s="34">
        <v>37186</v>
      </c>
      <c r="H40" s="33">
        <f t="shared" si="0"/>
        <v>2001</v>
      </c>
      <c r="I40" s="35">
        <v>280</v>
      </c>
      <c r="J40" s="36">
        <v>1.42</v>
      </c>
      <c r="K40" s="35">
        <f t="shared" si="1"/>
        <v>397.59999999999997</v>
      </c>
      <c r="L40" s="33" t="s">
        <v>77</v>
      </c>
      <c r="M40" s="33" t="s">
        <v>78</v>
      </c>
      <c r="N40" s="33" t="s">
        <v>284</v>
      </c>
      <c r="O40" s="37" t="s">
        <v>213</v>
      </c>
      <c r="P40" s="33" t="str">
        <f t="shared" si="2"/>
        <v>ja</v>
      </c>
      <c r="Q40" s="33" t="str">
        <f t="shared" si="3"/>
        <v>bis 2012</v>
      </c>
      <c r="R40" s="38">
        <f t="shared" si="4"/>
        <v>0.5</v>
      </c>
      <c r="S40" s="35">
        <f t="shared" si="5"/>
        <v>198.79999999999998</v>
      </c>
      <c r="T40" s="39"/>
      <c r="U40" s="33" t="str">
        <f>IF(OR(T40="x",ISNUMBER(MATCH(SUBSTITUTE(A40,"-",""),Kundenbestand!$C$5:$C$3004,0)),ISNUMBER(MATCH(SUBSTITUTE(B40,"-",""),Kundenbestand!$C$5:$C$3004,0))),"x","")</f>
        <v/>
      </c>
      <c r="V40" s="35">
        <f t="shared" si="6"/>
        <v>0</v>
      </c>
    </row>
    <row r="41" spans="1:22" x14ac:dyDescent="0.3">
      <c r="A41" s="33" t="s">
        <v>285</v>
      </c>
      <c r="B41" s="33" t="s">
        <v>286</v>
      </c>
      <c r="C41" s="33" t="s">
        <v>233</v>
      </c>
      <c r="D41" s="33" t="s">
        <v>287</v>
      </c>
      <c r="E41" s="33" t="s">
        <v>288</v>
      </c>
      <c r="F41" s="33" t="s">
        <v>289</v>
      </c>
      <c r="G41" s="34">
        <v>41953</v>
      </c>
      <c r="H41" s="33">
        <f t="shared" si="0"/>
        <v>2014</v>
      </c>
      <c r="I41" s="35">
        <v>76.930000000000007</v>
      </c>
      <c r="J41" s="36">
        <v>1.42</v>
      </c>
      <c r="K41" s="35">
        <f t="shared" si="1"/>
        <v>109.2406</v>
      </c>
      <c r="L41" s="33" t="s">
        <v>77</v>
      </c>
      <c r="M41" s="33" t="s">
        <v>78</v>
      </c>
      <c r="N41" s="33" t="s">
        <v>290</v>
      </c>
      <c r="O41" s="37" t="s">
        <v>80</v>
      </c>
      <c r="P41" s="33" t="str">
        <f t="shared" si="2"/>
        <v>ja</v>
      </c>
      <c r="Q41" s="33" t="str">
        <f t="shared" si="3"/>
        <v>2013–2016</v>
      </c>
      <c r="R41" s="38">
        <f t="shared" si="4"/>
        <v>0.4</v>
      </c>
      <c r="S41" s="35">
        <f t="shared" si="5"/>
        <v>65.544359999999998</v>
      </c>
      <c r="T41" s="39"/>
      <c r="U41" s="33" t="str">
        <f>IF(OR(T41="x",ISNUMBER(MATCH(SUBSTITUTE(A41,"-",""),Kundenbestand!$C$5:$C$3004,0)),ISNUMBER(MATCH(SUBSTITUTE(B41,"-",""),Kundenbestand!$C$5:$C$3004,0))),"x","")</f>
        <v/>
      </c>
      <c r="V41" s="35">
        <f t="shared" si="6"/>
        <v>0</v>
      </c>
    </row>
    <row r="42" spans="1:22" x14ac:dyDescent="0.3">
      <c r="A42" s="33" t="s">
        <v>291</v>
      </c>
      <c r="B42" s="33" t="s">
        <v>292</v>
      </c>
      <c r="C42" s="33" t="s">
        <v>233</v>
      </c>
      <c r="D42" s="33" t="s">
        <v>293</v>
      </c>
      <c r="E42" s="33" t="s">
        <v>235</v>
      </c>
      <c r="F42" s="33" t="s">
        <v>294</v>
      </c>
      <c r="G42" s="34">
        <v>38467</v>
      </c>
      <c r="H42" s="33">
        <f t="shared" si="0"/>
        <v>2005</v>
      </c>
      <c r="I42" s="35">
        <v>266</v>
      </c>
      <c r="J42" s="36">
        <v>1.42</v>
      </c>
      <c r="K42" s="35">
        <f t="shared" si="1"/>
        <v>377.71999999999997</v>
      </c>
      <c r="L42" s="33" t="s">
        <v>77</v>
      </c>
      <c r="M42" s="33" t="s">
        <v>78</v>
      </c>
      <c r="N42" s="33" t="s">
        <v>295</v>
      </c>
      <c r="O42" s="37" t="s">
        <v>213</v>
      </c>
      <c r="P42" s="33" t="str">
        <f t="shared" si="2"/>
        <v>ja</v>
      </c>
      <c r="Q42" s="33" t="str">
        <f t="shared" si="3"/>
        <v>bis 2012</v>
      </c>
      <c r="R42" s="38">
        <f t="shared" si="4"/>
        <v>0.5</v>
      </c>
      <c r="S42" s="35">
        <f t="shared" si="5"/>
        <v>188.85999999999999</v>
      </c>
      <c r="T42" s="39"/>
      <c r="U42" s="33" t="str">
        <f>IF(OR(T42="x",ISNUMBER(MATCH(SUBSTITUTE(A42,"-",""),Kundenbestand!$C$5:$C$3004,0)),ISNUMBER(MATCH(SUBSTITUTE(B42,"-",""),Kundenbestand!$C$5:$C$3004,0))),"x","")</f>
        <v/>
      </c>
      <c r="V42" s="35">
        <f t="shared" si="6"/>
        <v>0</v>
      </c>
    </row>
    <row r="43" spans="1:22" x14ac:dyDescent="0.3">
      <c r="A43" s="33" t="s">
        <v>296</v>
      </c>
      <c r="B43" s="33" t="s">
        <v>297</v>
      </c>
      <c r="C43" s="33" t="s">
        <v>233</v>
      </c>
      <c r="D43" s="33" t="s">
        <v>298</v>
      </c>
      <c r="E43" s="33" t="s">
        <v>299</v>
      </c>
      <c r="F43" s="33" t="s">
        <v>300</v>
      </c>
      <c r="G43" s="34">
        <v>41553</v>
      </c>
      <c r="H43" s="33">
        <f t="shared" si="0"/>
        <v>2013</v>
      </c>
      <c r="I43" s="35">
        <v>174.65</v>
      </c>
      <c r="J43" s="36">
        <v>1.42</v>
      </c>
      <c r="K43" s="35">
        <f t="shared" si="1"/>
        <v>248.00299999999999</v>
      </c>
      <c r="L43" s="33" t="s">
        <v>77</v>
      </c>
      <c r="M43" s="33" t="s">
        <v>78</v>
      </c>
      <c r="N43" s="33" t="s">
        <v>301</v>
      </c>
      <c r="O43" s="37" t="s">
        <v>87</v>
      </c>
      <c r="P43" s="33" t="str">
        <f t="shared" si="2"/>
        <v>ja</v>
      </c>
      <c r="Q43" s="33" t="str">
        <f t="shared" si="3"/>
        <v>2013–2016</v>
      </c>
      <c r="R43" s="38">
        <f t="shared" si="4"/>
        <v>0.4</v>
      </c>
      <c r="S43" s="35">
        <f t="shared" si="5"/>
        <v>148.80179999999999</v>
      </c>
      <c r="T43" s="39"/>
      <c r="U43" s="33" t="str">
        <f>IF(OR(T43="x",ISNUMBER(MATCH(SUBSTITUTE(A43,"-",""),Kundenbestand!$C$5:$C$3004,0)),ISNUMBER(MATCH(SUBSTITUTE(B43,"-",""),Kundenbestand!$C$5:$C$3004,0))),"x","")</f>
        <v/>
      </c>
      <c r="V43" s="35">
        <f t="shared" si="6"/>
        <v>0</v>
      </c>
    </row>
    <row r="44" spans="1:22" x14ac:dyDescent="0.3">
      <c r="A44" s="33" t="s">
        <v>302</v>
      </c>
      <c r="B44" s="33" t="s">
        <v>303</v>
      </c>
      <c r="C44" s="33" t="s">
        <v>233</v>
      </c>
      <c r="D44" s="33" t="s">
        <v>268</v>
      </c>
      <c r="E44" s="33" t="s">
        <v>235</v>
      </c>
      <c r="F44" s="33" t="s">
        <v>304</v>
      </c>
      <c r="G44" s="34">
        <v>38635</v>
      </c>
      <c r="H44" s="33">
        <f t="shared" si="0"/>
        <v>2005</v>
      </c>
      <c r="I44" s="35">
        <v>195.3</v>
      </c>
      <c r="J44" s="36">
        <v>1.42</v>
      </c>
      <c r="K44" s="35">
        <f t="shared" si="1"/>
        <v>277.32600000000002</v>
      </c>
      <c r="L44" s="33" t="s">
        <v>77</v>
      </c>
      <c r="M44" s="33" t="s">
        <v>78</v>
      </c>
      <c r="N44" s="33" t="s">
        <v>305</v>
      </c>
      <c r="O44" s="37" t="s">
        <v>213</v>
      </c>
      <c r="P44" s="33" t="str">
        <f t="shared" si="2"/>
        <v>ja</v>
      </c>
      <c r="Q44" s="33" t="str">
        <f t="shared" si="3"/>
        <v>bis 2012</v>
      </c>
      <c r="R44" s="38">
        <f t="shared" si="4"/>
        <v>0.5</v>
      </c>
      <c r="S44" s="35">
        <f t="shared" si="5"/>
        <v>138.66300000000001</v>
      </c>
      <c r="T44" s="39"/>
      <c r="U44" s="33" t="str">
        <f>IF(OR(T44="x",ISNUMBER(MATCH(SUBSTITUTE(A44,"-",""),Kundenbestand!$C$5:$C$3004,0)),ISNUMBER(MATCH(SUBSTITUTE(B44,"-",""),Kundenbestand!$C$5:$C$3004,0))),"x","")</f>
        <v/>
      </c>
      <c r="V44" s="35">
        <f t="shared" si="6"/>
        <v>0</v>
      </c>
    </row>
    <row r="45" spans="1:22" x14ac:dyDescent="0.3">
      <c r="A45" s="33" t="s">
        <v>306</v>
      </c>
      <c r="B45" s="33" t="s">
        <v>307</v>
      </c>
      <c r="C45" s="33" t="s">
        <v>233</v>
      </c>
      <c r="D45" s="33" t="s">
        <v>308</v>
      </c>
      <c r="E45" s="33" t="s">
        <v>235</v>
      </c>
      <c r="F45" s="33" t="s">
        <v>309</v>
      </c>
      <c r="G45" s="34">
        <v>37186</v>
      </c>
      <c r="H45" s="33">
        <f t="shared" si="0"/>
        <v>2001</v>
      </c>
      <c r="I45" s="35">
        <v>266</v>
      </c>
      <c r="J45" s="36">
        <v>1.42</v>
      </c>
      <c r="K45" s="35">
        <f t="shared" si="1"/>
        <v>377.71999999999997</v>
      </c>
      <c r="L45" s="33" t="s">
        <v>77</v>
      </c>
      <c r="M45" s="33" t="s">
        <v>78</v>
      </c>
      <c r="N45" s="33" t="s">
        <v>310</v>
      </c>
      <c r="O45" s="37" t="s">
        <v>213</v>
      </c>
      <c r="P45" s="33" t="str">
        <f t="shared" si="2"/>
        <v>ja</v>
      </c>
      <c r="Q45" s="33" t="str">
        <f t="shared" si="3"/>
        <v>bis 2012</v>
      </c>
      <c r="R45" s="38">
        <f t="shared" si="4"/>
        <v>0.5</v>
      </c>
      <c r="S45" s="35">
        <f t="shared" si="5"/>
        <v>188.85999999999999</v>
      </c>
      <c r="T45" s="39"/>
      <c r="U45" s="33" t="str">
        <f>IF(OR(T45="x",ISNUMBER(MATCH(SUBSTITUTE(A45,"-",""),Kundenbestand!$C$5:$C$3004,0)),ISNUMBER(MATCH(SUBSTITUTE(B45,"-",""),Kundenbestand!$C$5:$C$3004,0))),"x","")</f>
        <v/>
      </c>
      <c r="V45" s="35">
        <f t="shared" si="6"/>
        <v>0</v>
      </c>
    </row>
    <row r="46" spans="1:22" x14ac:dyDescent="0.3">
      <c r="A46" s="33" t="s">
        <v>311</v>
      </c>
      <c r="B46" s="33" t="s">
        <v>312</v>
      </c>
      <c r="C46" s="33" t="s">
        <v>233</v>
      </c>
      <c r="D46" s="33" t="s">
        <v>313</v>
      </c>
      <c r="E46" s="33" t="s">
        <v>314</v>
      </c>
      <c r="F46" s="33" t="s">
        <v>315</v>
      </c>
      <c r="G46" s="34">
        <v>41778</v>
      </c>
      <c r="H46" s="33">
        <f t="shared" si="0"/>
        <v>2014</v>
      </c>
      <c r="I46" s="35">
        <v>112</v>
      </c>
      <c r="J46" s="36">
        <v>1.42</v>
      </c>
      <c r="K46" s="35">
        <f t="shared" si="1"/>
        <v>159.04</v>
      </c>
      <c r="L46" s="33" t="s">
        <v>77</v>
      </c>
      <c r="M46" s="33" t="s">
        <v>78</v>
      </c>
      <c r="N46" s="33" t="s">
        <v>316</v>
      </c>
      <c r="O46" s="37" t="s">
        <v>94</v>
      </c>
      <c r="P46" s="33" t="str">
        <f t="shared" si="2"/>
        <v>ja</v>
      </c>
      <c r="Q46" s="33" t="str">
        <f t="shared" si="3"/>
        <v>2013–2016</v>
      </c>
      <c r="R46" s="38">
        <f t="shared" si="4"/>
        <v>0.4</v>
      </c>
      <c r="S46" s="35">
        <f t="shared" si="5"/>
        <v>95.423999999999992</v>
      </c>
      <c r="T46" s="39"/>
      <c r="U46" s="33" t="str">
        <f>IF(OR(T46="x",ISNUMBER(MATCH(SUBSTITUTE(A46,"-",""),Kundenbestand!$C$5:$C$3004,0)),ISNUMBER(MATCH(SUBSTITUTE(B46,"-",""),Kundenbestand!$C$5:$C$3004,0))),"x","")</f>
        <v/>
      </c>
      <c r="V46" s="35">
        <f t="shared" si="6"/>
        <v>0</v>
      </c>
    </row>
    <row r="47" spans="1:22" x14ac:dyDescent="0.3">
      <c r="A47" s="33" t="s">
        <v>317</v>
      </c>
      <c r="B47" s="33" t="s">
        <v>318</v>
      </c>
      <c r="C47" s="33" t="s">
        <v>233</v>
      </c>
      <c r="D47" s="33" t="s">
        <v>319</v>
      </c>
      <c r="E47" s="33" t="s">
        <v>320</v>
      </c>
      <c r="F47" s="33" t="s">
        <v>321</v>
      </c>
      <c r="G47" s="34">
        <v>42498</v>
      </c>
      <c r="H47" s="33">
        <f t="shared" si="0"/>
        <v>2016</v>
      </c>
      <c r="I47" s="35">
        <v>140</v>
      </c>
      <c r="J47" s="36">
        <v>1.42</v>
      </c>
      <c r="K47" s="35">
        <f t="shared" si="1"/>
        <v>198.79999999999998</v>
      </c>
      <c r="L47" s="33" t="s">
        <v>77</v>
      </c>
      <c r="M47" s="33" t="s">
        <v>78</v>
      </c>
      <c r="N47" s="33" t="s">
        <v>322</v>
      </c>
      <c r="O47" s="37" t="s">
        <v>118</v>
      </c>
      <c r="P47" s="33" t="str">
        <f t="shared" si="2"/>
        <v>ja</v>
      </c>
      <c r="Q47" s="33" t="str">
        <f t="shared" si="3"/>
        <v>2013–2016</v>
      </c>
      <c r="R47" s="38">
        <f t="shared" si="4"/>
        <v>0.4</v>
      </c>
      <c r="S47" s="35">
        <f t="shared" si="5"/>
        <v>119.27999999999999</v>
      </c>
      <c r="T47" s="39"/>
      <c r="U47" s="33" t="str">
        <f>IF(OR(T47="x",ISNUMBER(MATCH(SUBSTITUTE(A47,"-",""),Kundenbestand!$C$5:$C$3004,0)),ISNUMBER(MATCH(SUBSTITUTE(B47,"-",""),Kundenbestand!$C$5:$C$3004,0))),"x","")</f>
        <v/>
      </c>
      <c r="V47" s="35">
        <f t="shared" si="6"/>
        <v>0</v>
      </c>
    </row>
    <row r="48" spans="1:22" x14ac:dyDescent="0.3">
      <c r="A48" s="33" t="s">
        <v>323</v>
      </c>
      <c r="B48" s="33" t="s">
        <v>324</v>
      </c>
      <c r="C48" s="33" t="s">
        <v>233</v>
      </c>
      <c r="D48" s="33" t="s">
        <v>249</v>
      </c>
      <c r="E48" s="33" t="s">
        <v>235</v>
      </c>
      <c r="F48" s="33" t="s">
        <v>325</v>
      </c>
      <c r="G48" s="34">
        <v>39048</v>
      </c>
      <c r="H48" s="33">
        <f t="shared" si="0"/>
        <v>2006</v>
      </c>
      <c r="I48" s="35">
        <v>266</v>
      </c>
      <c r="J48" s="36">
        <v>1.42</v>
      </c>
      <c r="K48" s="35">
        <f t="shared" si="1"/>
        <v>377.71999999999997</v>
      </c>
      <c r="L48" s="33" t="s">
        <v>77</v>
      </c>
      <c r="M48" s="33" t="s">
        <v>78</v>
      </c>
      <c r="N48" s="33" t="s">
        <v>326</v>
      </c>
      <c r="O48" s="37" t="s">
        <v>213</v>
      </c>
      <c r="P48" s="33" t="str">
        <f t="shared" si="2"/>
        <v>ja</v>
      </c>
      <c r="Q48" s="33" t="str">
        <f t="shared" si="3"/>
        <v>bis 2012</v>
      </c>
      <c r="R48" s="38">
        <f t="shared" si="4"/>
        <v>0.5</v>
      </c>
      <c r="S48" s="35">
        <f t="shared" si="5"/>
        <v>188.85999999999999</v>
      </c>
      <c r="T48" s="39"/>
      <c r="U48" s="33" t="str">
        <f>IF(OR(T48="x",ISNUMBER(MATCH(SUBSTITUTE(A48,"-",""),Kundenbestand!$C$5:$C$3004,0)),ISNUMBER(MATCH(SUBSTITUTE(B48,"-",""),Kundenbestand!$C$5:$C$3004,0))),"x","")</f>
        <v/>
      </c>
      <c r="V48" s="35">
        <f t="shared" si="6"/>
        <v>0</v>
      </c>
    </row>
    <row r="49" spans="1:22" x14ac:dyDescent="0.3">
      <c r="A49" s="33" t="s">
        <v>327</v>
      </c>
      <c r="B49" s="33" t="s">
        <v>328</v>
      </c>
      <c r="C49" s="33" t="s">
        <v>233</v>
      </c>
      <c r="D49" s="33" t="s">
        <v>329</v>
      </c>
      <c r="E49" s="33" t="s">
        <v>330</v>
      </c>
      <c r="F49" s="33" t="s">
        <v>331</v>
      </c>
      <c r="G49" s="34">
        <v>41834</v>
      </c>
      <c r="H49" s="33">
        <f t="shared" si="0"/>
        <v>2014</v>
      </c>
      <c r="I49" s="35">
        <v>154.01</v>
      </c>
      <c r="J49" s="36">
        <v>1.42</v>
      </c>
      <c r="K49" s="35">
        <f t="shared" si="1"/>
        <v>218.69419999999997</v>
      </c>
      <c r="L49" s="33" t="s">
        <v>77</v>
      </c>
      <c r="M49" s="33" t="s">
        <v>78</v>
      </c>
      <c r="N49" s="33" t="s">
        <v>332</v>
      </c>
      <c r="O49" s="37" t="s">
        <v>118</v>
      </c>
      <c r="P49" s="33" t="str">
        <f t="shared" si="2"/>
        <v>ja</v>
      </c>
      <c r="Q49" s="33" t="str">
        <f t="shared" si="3"/>
        <v>2013–2016</v>
      </c>
      <c r="R49" s="38">
        <f t="shared" si="4"/>
        <v>0.4</v>
      </c>
      <c r="S49" s="35">
        <f t="shared" si="5"/>
        <v>131.21651999999997</v>
      </c>
      <c r="T49" s="39"/>
      <c r="U49" s="33" t="str">
        <f>IF(OR(T49="x",ISNUMBER(MATCH(SUBSTITUTE(A49,"-",""),Kundenbestand!$C$5:$C$3004,0)),ISNUMBER(MATCH(SUBSTITUTE(B49,"-",""),Kundenbestand!$C$5:$C$3004,0))),"x","")</f>
        <v/>
      </c>
      <c r="V49" s="35">
        <f t="shared" si="6"/>
        <v>0</v>
      </c>
    </row>
    <row r="50" spans="1:22" x14ac:dyDescent="0.3">
      <c r="A50" s="33" t="s">
        <v>333</v>
      </c>
      <c r="B50" s="33" t="s">
        <v>334</v>
      </c>
      <c r="C50" s="33" t="s">
        <v>233</v>
      </c>
      <c r="D50" s="33" t="s">
        <v>335</v>
      </c>
      <c r="E50" s="33" t="s">
        <v>336</v>
      </c>
      <c r="F50" s="33"/>
      <c r="G50" s="34">
        <v>41953</v>
      </c>
      <c r="H50" s="33">
        <f t="shared" si="0"/>
        <v>2014</v>
      </c>
      <c r="I50" s="35">
        <v>98</v>
      </c>
      <c r="J50" s="36">
        <v>1.42</v>
      </c>
      <c r="K50" s="35">
        <f t="shared" si="1"/>
        <v>139.16</v>
      </c>
      <c r="L50" s="33" t="s">
        <v>77</v>
      </c>
      <c r="M50" s="33" t="s">
        <v>78</v>
      </c>
      <c r="N50" s="33" t="s">
        <v>337</v>
      </c>
      <c r="O50" s="37" t="s">
        <v>87</v>
      </c>
      <c r="P50" s="33" t="str">
        <f t="shared" si="2"/>
        <v>ja</v>
      </c>
      <c r="Q50" s="33" t="str">
        <f t="shared" si="3"/>
        <v>2013–2016</v>
      </c>
      <c r="R50" s="38">
        <f t="shared" si="4"/>
        <v>0.4</v>
      </c>
      <c r="S50" s="35">
        <f t="shared" si="5"/>
        <v>83.495999999999995</v>
      </c>
      <c r="T50" s="39"/>
      <c r="U50" s="33" t="str">
        <f>IF(OR(T50="x",ISNUMBER(MATCH(SUBSTITUTE(A50,"-",""),Kundenbestand!$C$5:$C$3004,0)),ISNUMBER(MATCH(SUBSTITUTE(B50,"-",""),Kundenbestand!$C$5:$C$3004,0))),"x","")</f>
        <v/>
      </c>
      <c r="V50" s="35">
        <f t="shared" si="6"/>
        <v>0</v>
      </c>
    </row>
    <row r="51" spans="1:22" x14ac:dyDescent="0.3">
      <c r="A51" s="33" t="s">
        <v>338</v>
      </c>
      <c r="B51" s="33" t="s">
        <v>339</v>
      </c>
      <c r="C51" s="33" t="s">
        <v>233</v>
      </c>
      <c r="D51" s="33" t="s">
        <v>249</v>
      </c>
      <c r="E51" s="33" t="s">
        <v>235</v>
      </c>
      <c r="F51" s="33" t="s">
        <v>340</v>
      </c>
      <c r="G51" s="34">
        <v>39048</v>
      </c>
      <c r="H51" s="33">
        <f t="shared" si="0"/>
        <v>2006</v>
      </c>
      <c r="I51" s="35">
        <v>336</v>
      </c>
      <c r="J51" s="36">
        <v>1.42</v>
      </c>
      <c r="K51" s="35">
        <f t="shared" si="1"/>
        <v>477.12</v>
      </c>
      <c r="L51" s="33" t="s">
        <v>77</v>
      </c>
      <c r="M51" s="33" t="s">
        <v>78</v>
      </c>
      <c r="N51" s="33" t="s">
        <v>326</v>
      </c>
      <c r="O51" s="37" t="s">
        <v>213</v>
      </c>
      <c r="P51" s="33" t="str">
        <f t="shared" si="2"/>
        <v>ja</v>
      </c>
      <c r="Q51" s="33" t="str">
        <f t="shared" si="3"/>
        <v>bis 2012</v>
      </c>
      <c r="R51" s="38">
        <f t="shared" si="4"/>
        <v>0.5</v>
      </c>
      <c r="S51" s="35">
        <f t="shared" si="5"/>
        <v>238.56</v>
      </c>
      <c r="T51" s="39"/>
      <c r="U51" s="33" t="str">
        <f>IF(OR(T51="x",ISNUMBER(MATCH(SUBSTITUTE(A51,"-",""),Kundenbestand!$C$5:$C$3004,0)),ISNUMBER(MATCH(SUBSTITUTE(B51,"-",""),Kundenbestand!$C$5:$C$3004,0))),"x","")</f>
        <v/>
      </c>
      <c r="V51" s="35">
        <f t="shared" si="6"/>
        <v>0</v>
      </c>
    </row>
    <row r="52" spans="1:22" x14ac:dyDescent="0.3">
      <c r="A52" s="33" t="s">
        <v>341</v>
      </c>
      <c r="B52" s="33" t="s">
        <v>342</v>
      </c>
      <c r="C52" s="33" t="s">
        <v>233</v>
      </c>
      <c r="D52" s="33" t="s">
        <v>343</v>
      </c>
      <c r="E52" s="33" t="s">
        <v>344</v>
      </c>
      <c r="F52" s="33" t="s">
        <v>345</v>
      </c>
      <c r="G52" s="34">
        <v>41981</v>
      </c>
      <c r="H52" s="33">
        <f t="shared" si="0"/>
        <v>2014</v>
      </c>
      <c r="I52" s="35">
        <v>126</v>
      </c>
      <c r="J52" s="36">
        <v>1.42</v>
      </c>
      <c r="K52" s="35">
        <f t="shared" si="1"/>
        <v>178.92</v>
      </c>
      <c r="L52" s="33" t="s">
        <v>77</v>
      </c>
      <c r="M52" s="33" t="s">
        <v>78</v>
      </c>
      <c r="N52" s="33" t="s">
        <v>346</v>
      </c>
      <c r="O52" s="37" t="s">
        <v>87</v>
      </c>
      <c r="P52" s="33" t="str">
        <f t="shared" si="2"/>
        <v>ja</v>
      </c>
      <c r="Q52" s="33" t="str">
        <f t="shared" si="3"/>
        <v>2013–2016</v>
      </c>
      <c r="R52" s="38">
        <f t="shared" si="4"/>
        <v>0.4</v>
      </c>
      <c r="S52" s="35">
        <f t="shared" si="5"/>
        <v>107.35199999999999</v>
      </c>
      <c r="T52" s="39"/>
      <c r="U52" s="33" t="str">
        <f>IF(OR(T52="x",ISNUMBER(MATCH(SUBSTITUTE(A52,"-",""),Kundenbestand!$C$5:$C$3004,0)),ISNUMBER(MATCH(SUBSTITUTE(B52,"-",""),Kundenbestand!$C$5:$C$3004,0))),"x","")</f>
        <v/>
      </c>
      <c r="V52" s="35">
        <f t="shared" si="6"/>
        <v>0</v>
      </c>
    </row>
    <row r="53" spans="1:22" x14ac:dyDescent="0.3">
      <c r="A53" s="33" t="s">
        <v>347</v>
      </c>
      <c r="B53" s="33" t="s">
        <v>348</v>
      </c>
      <c r="C53" s="33" t="s">
        <v>233</v>
      </c>
      <c r="D53" s="33" t="s">
        <v>349</v>
      </c>
      <c r="E53" s="33" t="s">
        <v>350</v>
      </c>
      <c r="F53" s="33"/>
      <c r="G53" s="34">
        <v>41932</v>
      </c>
      <c r="H53" s="33">
        <f t="shared" si="0"/>
        <v>2014</v>
      </c>
      <c r="I53" s="35">
        <v>126</v>
      </c>
      <c r="J53" s="36">
        <v>1.42</v>
      </c>
      <c r="K53" s="35">
        <f t="shared" si="1"/>
        <v>178.92</v>
      </c>
      <c r="L53" s="33" t="s">
        <v>77</v>
      </c>
      <c r="M53" s="33" t="s">
        <v>78</v>
      </c>
      <c r="N53" s="33" t="s">
        <v>351</v>
      </c>
      <c r="O53" s="37" t="s">
        <v>118</v>
      </c>
      <c r="P53" s="33" t="str">
        <f t="shared" si="2"/>
        <v>ja</v>
      </c>
      <c r="Q53" s="33" t="str">
        <f t="shared" si="3"/>
        <v>2013–2016</v>
      </c>
      <c r="R53" s="38">
        <f t="shared" si="4"/>
        <v>0.4</v>
      </c>
      <c r="S53" s="35">
        <f t="shared" si="5"/>
        <v>107.35199999999999</v>
      </c>
      <c r="T53" s="39"/>
      <c r="U53" s="33" t="str">
        <f>IF(OR(T53="x",ISNUMBER(MATCH(SUBSTITUTE(A53,"-",""),Kundenbestand!$C$5:$C$3004,0)),ISNUMBER(MATCH(SUBSTITUTE(B53,"-",""),Kundenbestand!$C$5:$C$3004,0))),"x","")</f>
        <v/>
      </c>
      <c r="V53" s="35">
        <f t="shared" si="6"/>
        <v>0</v>
      </c>
    </row>
    <row r="54" spans="1:22" x14ac:dyDescent="0.3">
      <c r="A54" s="33" t="s">
        <v>352</v>
      </c>
      <c r="B54" s="33" t="s">
        <v>353</v>
      </c>
      <c r="C54" s="33" t="s">
        <v>233</v>
      </c>
      <c r="D54" s="33" t="s">
        <v>249</v>
      </c>
      <c r="E54" s="33" t="s">
        <v>235</v>
      </c>
      <c r="F54" s="33" t="s">
        <v>354</v>
      </c>
      <c r="G54" s="34">
        <v>39048</v>
      </c>
      <c r="H54" s="33">
        <f t="shared" si="0"/>
        <v>2006</v>
      </c>
      <c r="I54" s="35">
        <v>336</v>
      </c>
      <c r="J54" s="36">
        <v>1.42</v>
      </c>
      <c r="K54" s="35">
        <f t="shared" si="1"/>
        <v>477.12</v>
      </c>
      <c r="L54" s="33" t="s">
        <v>77</v>
      </c>
      <c r="M54" s="33" t="s">
        <v>78</v>
      </c>
      <c r="N54" s="33" t="s">
        <v>251</v>
      </c>
      <c r="O54" s="37" t="s">
        <v>213</v>
      </c>
      <c r="P54" s="33" t="str">
        <f t="shared" si="2"/>
        <v>ja</v>
      </c>
      <c r="Q54" s="33" t="str">
        <f t="shared" si="3"/>
        <v>bis 2012</v>
      </c>
      <c r="R54" s="38">
        <f t="shared" si="4"/>
        <v>0.5</v>
      </c>
      <c r="S54" s="35">
        <f t="shared" si="5"/>
        <v>238.56</v>
      </c>
      <c r="T54" s="39"/>
      <c r="U54" s="33" t="str">
        <f>IF(OR(T54="x",ISNUMBER(MATCH(SUBSTITUTE(A54,"-",""),Kundenbestand!$C$5:$C$3004,0)),ISNUMBER(MATCH(SUBSTITUTE(B54,"-",""),Kundenbestand!$C$5:$C$3004,0))),"x","")</f>
        <v/>
      </c>
      <c r="V54" s="35">
        <f t="shared" si="6"/>
        <v>0</v>
      </c>
    </row>
    <row r="55" spans="1:22" x14ac:dyDescent="0.3">
      <c r="A55" s="33" t="s">
        <v>355</v>
      </c>
      <c r="B55" s="33" t="s">
        <v>356</v>
      </c>
      <c r="C55" s="33" t="s">
        <v>233</v>
      </c>
      <c r="D55" s="33" t="s">
        <v>249</v>
      </c>
      <c r="E55" s="33" t="s">
        <v>235</v>
      </c>
      <c r="F55" s="33" t="s">
        <v>357</v>
      </c>
      <c r="G55" s="34">
        <v>38467</v>
      </c>
      <c r="H55" s="33">
        <f t="shared" si="0"/>
        <v>2005</v>
      </c>
      <c r="I55" s="35">
        <v>224</v>
      </c>
      <c r="J55" s="36">
        <v>1.42</v>
      </c>
      <c r="K55" s="35">
        <f t="shared" si="1"/>
        <v>318.08</v>
      </c>
      <c r="L55" s="33" t="s">
        <v>77</v>
      </c>
      <c r="M55" s="33" t="s">
        <v>78</v>
      </c>
      <c r="N55" s="33" t="s">
        <v>274</v>
      </c>
      <c r="O55" s="37" t="s">
        <v>213</v>
      </c>
      <c r="P55" s="33" t="str">
        <f t="shared" si="2"/>
        <v>ja</v>
      </c>
      <c r="Q55" s="33" t="str">
        <f t="shared" si="3"/>
        <v>bis 2012</v>
      </c>
      <c r="R55" s="38">
        <f t="shared" si="4"/>
        <v>0.5</v>
      </c>
      <c r="S55" s="35">
        <f t="shared" si="5"/>
        <v>159.04</v>
      </c>
      <c r="T55" s="39"/>
      <c r="U55" s="33" t="str">
        <f>IF(OR(T55="x",ISNUMBER(MATCH(SUBSTITUTE(A55,"-",""),Kundenbestand!$C$5:$C$3004,0)),ISNUMBER(MATCH(SUBSTITUTE(B55,"-",""),Kundenbestand!$C$5:$C$3004,0))),"x","")</f>
        <v/>
      </c>
      <c r="V55" s="35">
        <f t="shared" si="6"/>
        <v>0</v>
      </c>
    </row>
    <row r="56" spans="1:22" x14ac:dyDescent="0.3">
      <c r="A56" s="33" t="s">
        <v>358</v>
      </c>
      <c r="B56" s="33" t="s">
        <v>359</v>
      </c>
      <c r="C56" s="33" t="s">
        <v>233</v>
      </c>
      <c r="D56" s="33" t="s">
        <v>254</v>
      </c>
      <c r="E56" s="33" t="s">
        <v>235</v>
      </c>
      <c r="F56" s="33" t="s">
        <v>360</v>
      </c>
      <c r="G56" s="34">
        <v>38103</v>
      </c>
      <c r="H56" s="33">
        <f t="shared" si="0"/>
        <v>2004</v>
      </c>
      <c r="I56" s="35">
        <v>195.3</v>
      </c>
      <c r="J56" s="36">
        <v>1.42</v>
      </c>
      <c r="K56" s="35">
        <f t="shared" si="1"/>
        <v>277.32600000000002</v>
      </c>
      <c r="L56" s="33" t="s">
        <v>77</v>
      </c>
      <c r="M56" s="33" t="s">
        <v>78</v>
      </c>
      <c r="N56" s="33" t="s">
        <v>361</v>
      </c>
      <c r="O56" s="37" t="s">
        <v>213</v>
      </c>
      <c r="P56" s="33" t="str">
        <f t="shared" si="2"/>
        <v>ja</v>
      </c>
      <c r="Q56" s="33" t="str">
        <f t="shared" si="3"/>
        <v>bis 2012</v>
      </c>
      <c r="R56" s="38">
        <f t="shared" si="4"/>
        <v>0.5</v>
      </c>
      <c r="S56" s="35">
        <f t="shared" si="5"/>
        <v>138.66300000000001</v>
      </c>
      <c r="T56" s="39"/>
      <c r="U56" s="33" t="str">
        <f>IF(OR(T56="x",ISNUMBER(MATCH(SUBSTITUTE(A56,"-",""),Kundenbestand!$C$5:$C$3004,0)),ISNUMBER(MATCH(SUBSTITUTE(B56,"-",""),Kundenbestand!$C$5:$C$3004,0))),"x","")</f>
        <v/>
      </c>
      <c r="V56" s="35">
        <f t="shared" si="6"/>
        <v>0</v>
      </c>
    </row>
    <row r="57" spans="1:22" x14ac:dyDescent="0.3">
      <c r="A57" s="33" t="s">
        <v>362</v>
      </c>
      <c r="B57" s="33" t="s">
        <v>363</v>
      </c>
      <c r="C57" s="33" t="s">
        <v>233</v>
      </c>
      <c r="D57" s="33" t="s">
        <v>249</v>
      </c>
      <c r="E57" s="33" t="s">
        <v>235</v>
      </c>
      <c r="F57" s="33" t="s">
        <v>364</v>
      </c>
      <c r="G57" s="34">
        <v>40468</v>
      </c>
      <c r="H57" s="33">
        <f t="shared" si="0"/>
        <v>2010</v>
      </c>
      <c r="I57" s="35">
        <v>336</v>
      </c>
      <c r="J57" s="36">
        <v>1.42</v>
      </c>
      <c r="K57" s="35">
        <f t="shared" si="1"/>
        <v>477.12</v>
      </c>
      <c r="L57" s="33" t="s">
        <v>77</v>
      </c>
      <c r="M57" s="33" t="s">
        <v>78</v>
      </c>
      <c r="N57" s="33" t="s">
        <v>251</v>
      </c>
      <c r="O57" s="37" t="s">
        <v>213</v>
      </c>
      <c r="P57" s="33" t="str">
        <f t="shared" si="2"/>
        <v>ja</v>
      </c>
      <c r="Q57" s="33" t="str">
        <f t="shared" si="3"/>
        <v>bis 2012</v>
      </c>
      <c r="R57" s="38">
        <f t="shared" si="4"/>
        <v>0.5</v>
      </c>
      <c r="S57" s="35">
        <f t="shared" si="5"/>
        <v>238.56</v>
      </c>
      <c r="T57" s="39"/>
      <c r="U57" s="33" t="str">
        <f>IF(OR(T57="x",ISNUMBER(MATCH(SUBSTITUTE(A57,"-",""),Kundenbestand!$C$5:$C$3004,0)),ISNUMBER(MATCH(SUBSTITUTE(B57,"-",""),Kundenbestand!$C$5:$C$3004,0))),"x","")</f>
        <v/>
      </c>
      <c r="V57" s="35">
        <f t="shared" si="6"/>
        <v>0</v>
      </c>
    </row>
    <row r="58" spans="1:22" x14ac:dyDescent="0.3">
      <c r="A58" s="33" t="s">
        <v>365</v>
      </c>
      <c r="B58" s="33" t="s">
        <v>366</v>
      </c>
      <c r="C58" s="33" t="s">
        <v>233</v>
      </c>
      <c r="D58" s="33" t="s">
        <v>367</v>
      </c>
      <c r="E58" s="33" t="s">
        <v>368</v>
      </c>
      <c r="F58" s="33" t="s">
        <v>369</v>
      </c>
      <c r="G58" s="34">
        <v>41869</v>
      </c>
      <c r="H58" s="33">
        <f t="shared" si="0"/>
        <v>2014</v>
      </c>
      <c r="I58" s="35">
        <v>336</v>
      </c>
      <c r="J58" s="36">
        <v>1.42</v>
      </c>
      <c r="K58" s="35">
        <f t="shared" si="1"/>
        <v>477.12</v>
      </c>
      <c r="L58" s="33" t="s">
        <v>77</v>
      </c>
      <c r="M58" s="33" t="s">
        <v>78</v>
      </c>
      <c r="N58" s="33" t="s">
        <v>370</v>
      </c>
      <c r="O58" s="37" t="s">
        <v>118</v>
      </c>
      <c r="P58" s="33" t="str">
        <f t="shared" si="2"/>
        <v>ja</v>
      </c>
      <c r="Q58" s="33" t="str">
        <f t="shared" si="3"/>
        <v>2013–2016</v>
      </c>
      <c r="R58" s="38">
        <f t="shared" si="4"/>
        <v>0.4</v>
      </c>
      <c r="S58" s="35">
        <f t="shared" si="5"/>
        <v>286.27199999999999</v>
      </c>
      <c r="T58" s="39"/>
      <c r="U58" s="33" t="str">
        <f>IF(OR(T58="x",ISNUMBER(MATCH(SUBSTITUTE(A58,"-",""),Kundenbestand!$C$5:$C$3004,0)),ISNUMBER(MATCH(SUBSTITUTE(B58,"-",""),Kundenbestand!$C$5:$C$3004,0))),"x","")</f>
        <v/>
      </c>
      <c r="V58" s="35">
        <f t="shared" si="6"/>
        <v>0</v>
      </c>
    </row>
    <row r="59" spans="1:22" x14ac:dyDescent="0.3">
      <c r="A59" s="33" t="s">
        <v>371</v>
      </c>
      <c r="B59" s="33" t="s">
        <v>372</v>
      </c>
      <c r="C59" s="33" t="s">
        <v>233</v>
      </c>
      <c r="D59" s="33" t="s">
        <v>240</v>
      </c>
      <c r="E59" s="33" t="s">
        <v>235</v>
      </c>
      <c r="F59" s="33" t="s">
        <v>373</v>
      </c>
      <c r="G59" s="34">
        <v>35605</v>
      </c>
      <c r="H59" s="33">
        <f t="shared" si="0"/>
        <v>1997</v>
      </c>
      <c r="I59" s="35">
        <v>201.6</v>
      </c>
      <c r="J59" s="36">
        <v>1.42</v>
      </c>
      <c r="K59" s="35">
        <f t="shared" si="1"/>
        <v>286.27199999999999</v>
      </c>
      <c r="L59" s="33" t="s">
        <v>77</v>
      </c>
      <c r="M59" s="33" t="s">
        <v>78</v>
      </c>
      <c r="N59" s="33" t="s">
        <v>374</v>
      </c>
      <c r="O59" s="37" t="s">
        <v>213</v>
      </c>
      <c r="P59" s="33" t="str">
        <f t="shared" si="2"/>
        <v>ja</v>
      </c>
      <c r="Q59" s="33" t="str">
        <f t="shared" si="3"/>
        <v>bis 2012</v>
      </c>
      <c r="R59" s="38">
        <f t="shared" si="4"/>
        <v>0.5</v>
      </c>
      <c r="S59" s="35">
        <f t="shared" si="5"/>
        <v>143.136</v>
      </c>
      <c r="T59" s="39"/>
      <c r="U59" s="33" t="str">
        <f>IF(OR(T59="x",ISNUMBER(MATCH(SUBSTITUTE(A59,"-",""),Kundenbestand!$C$5:$C$3004,0)),ISNUMBER(MATCH(SUBSTITUTE(B59,"-",""),Kundenbestand!$C$5:$C$3004,0))),"x","")</f>
        <v/>
      </c>
      <c r="V59" s="35">
        <f t="shared" si="6"/>
        <v>0</v>
      </c>
    </row>
    <row r="60" spans="1:22" x14ac:dyDescent="0.3">
      <c r="A60" s="33" t="s">
        <v>375</v>
      </c>
      <c r="B60" s="33" t="s">
        <v>376</v>
      </c>
      <c r="C60" s="33" t="s">
        <v>233</v>
      </c>
      <c r="D60" s="33" t="s">
        <v>377</v>
      </c>
      <c r="E60" s="33" t="s">
        <v>378</v>
      </c>
      <c r="F60" s="33"/>
      <c r="G60" s="34">
        <v>41953</v>
      </c>
      <c r="H60" s="33">
        <f t="shared" si="0"/>
        <v>2014</v>
      </c>
      <c r="I60" s="35">
        <v>98</v>
      </c>
      <c r="J60" s="36">
        <v>1.42</v>
      </c>
      <c r="K60" s="35">
        <f t="shared" si="1"/>
        <v>139.16</v>
      </c>
      <c r="L60" s="33" t="s">
        <v>77</v>
      </c>
      <c r="M60" s="33" t="s">
        <v>78</v>
      </c>
      <c r="N60" s="33" t="s">
        <v>379</v>
      </c>
      <c r="O60" s="37" t="s">
        <v>94</v>
      </c>
      <c r="P60" s="33" t="str">
        <f t="shared" si="2"/>
        <v>ja</v>
      </c>
      <c r="Q60" s="33" t="str">
        <f t="shared" si="3"/>
        <v>2013–2016</v>
      </c>
      <c r="R60" s="38">
        <f t="shared" si="4"/>
        <v>0.4</v>
      </c>
      <c r="S60" s="35">
        <f t="shared" si="5"/>
        <v>83.495999999999995</v>
      </c>
      <c r="T60" s="39"/>
      <c r="U60" s="33" t="str">
        <f>IF(OR(T60="x",ISNUMBER(MATCH(SUBSTITUTE(A60,"-",""),Kundenbestand!$C$5:$C$3004,0)),ISNUMBER(MATCH(SUBSTITUTE(B60,"-",""),Kundenbestand!$C$5:$C$3004,0))),"x","")</f>
        <v/>
      </c>
      <c r="V60" s="35">
        <f t="shared" si="6"/>
        <v>0</v>
      </c>
    </row>
    <row r="61" spans="1:22" x14ac:dyDescent="0.3">
      <c r="A61" s="33" t="s">
        <v>380</v>
      </c>
      <c r="B61" s="33" t="s">
        <v>381</v>
      </c>
      <c r="C61" s="33" t="s">
        <v>233</v>
      </c>
      <c r="D61" s="33" t="s">
        <v>382</v>
      </c>
      <c r="E61" s="33" t="s">
        <v>383</v>
      </c>
      <c r="F61" s="33"/>
      <c r="G61" s="34">
        <v>42043</v>
      </c>
      <c r="H61" s="33">
        <f t="shared" si="0"/>
        <v>2015</v>
      </c>
      <c r="I61" s="35">
        <v>126</v>
      </c>
      <c r="J61" s="36">
        <v>1.42</v>
      </c>
      <c r="K61" s="35">
        <f t="shared" si="1"/>
        <v>178.92</v>
      </c>
      <c r="L61" s="33" t="s">
        <v>77</v>
      </c>
      <c r="M61" s="33" t="s">
        <v>78</v>
      </c>
      <c r="N61" s="33" t="s">
        <v>384</v>
      </c>
      <c r="O61" s="37" t="s">
        <v>118</v>
      </c>
      <c r="P61" s="33" t="str">
        <f t="shared" si="2"/>
        <v>ja</v>
      </c>
      <c r="Q61" s="33" t="str">
        <f t="shared" si="3"/>
        <v>2013–2016</v>
      </c>
      <c r="R61" s="38">
        <f t="shared" si="4"/>
        <v>0.4</v>
      </c>
      <c r="S61" s="35">
        <f t="shared" si="5"/>
        <v>107.35199999999999</v>
      </c>
      <c r="T61" s="39"/>
      <c r="U61" s="33" t="str">
        <f>IF(OR(T61="x",ISNUMBER(MATCH(SUBSTITUTE(A61,"-",""),Kundenbestand!$C$5:$C$3004,0)),ISNUMBER(MATCH(SUBSTITUTE(B61,"-",""),Kundenbestand!$C$5:$C$3004,0))),"x","")</f>
        <v/>
      </c>
      <c r="V61" s="35">
        <f t="shared" si="6"/>
        <v>0</v>
      </c>
    </row>
    <row r="62" spans="1:22" x14ac:dyDescent="0.3">
      <c r="A62" s="33" t="s">
        <v>385</v>
      </c>
      <c r="B62" s="33" t="s">
        <v>386</v>
      </c>
      <c r="C62" s="33" t="s">
        <v>233</v>
      </c>
      <c r="D62" s="33" t="s">
        <v>387</v>
      </c>
      <c r="E62" s="33" t="s">
        <v>388</v>
      </c>
      <c r="F62" s="33" t="s">
        <v>389</v>
      </c>
      <c r="G62" s="34">
        <v>41918</v>
      </c>
      <c r="H62" s="33">
        <f t="shared" si="0"/>
        <v>2014</v>
      </c>
      <c r="I62" s="35">
        <v>224</v>
      </c>
      <c r="J62" s="36">
        <v>1.42</v>
      </c>
      <c r="K62" s="35">
        <f t="shared" si="1"/>
        <v>318.08</v>
      </c>
      <c r="L62" s="33" t="s">
        <v>77</v>
      </c>
      <c r="M62" s="33" t="s">
        <v>78</v>
      </c>
      <c r="N62" s="33" t="s">
        <v>390</v>
      </c>
      <c r="O62" s="37" t="s">
        <v>80</v>
      </c>
      <c r="P62" s="33" t="str">
        <f t="shared" si="2"/>
        <v>ja</v>
      </c>
      <c r="Q62" s="33" t="str">
        <f t="shared" si="3"/>
        <v>2013–2016</v>
      </c>
      <c r="R62" s="38">
        <f t="shared" si="4"/>
        <v>0.4</v>
      </c>
      <c r="S62" s="35">
        <f t="shared" si="5"/>
        <v>190.84799999999998</v>
      </c>
      <c r="T62" s="39"/>
      <c r="U62" s="33" t="str">
        <f>IF(OR(T62="x",ISNUMBER(MATCH(SUBSTITUTE(A62,"-",""),Kundenbestand!$C$5:$C$3004,0)),ISNUMBER(MATCH(SUBSTITUTE(B62,"-",""),Kundenbestand!$C$5:$C$3004,0))),"x","")</f>
        <v/>
      </c>
      <c r="V62" s="35">
        <f t="shared" si="6"/>
        <v>0</v>
      </c>
    </row>
    <row r="63" spans="1:22" x14ac:dyDescent="0.3">
      <c r="A63" s="33" t="s">
        <v>391</v>
      </c>
      <c r="B63" s="33" t="s">
        <v>392</v>
      </c>
      <c r="C63" s="33" t="s">
        <v>233</v>
      </c>
      <c r="D63" s="33" t="s">
        <v>393</v>
      </c>
      <c r="E63" s="33" t="s">
        <v>394</v>
      </c>
      <c r="F63" s="33" t="s">
        <v>395</v>
      </c>
      <c r="G63" s="34">
        <v>42562</v>
      </c>
      <c r="H63" s="33">
        <f t="shared" si="0"/>
        <v>2016</v>
      </c>
      <c r="I63" s="35">
        <v>210</v>
      </c>
      <c r="J63" s="36">
        <v>1.42</v>
      </c>
      <c r="K63" s="35">
        <f t="shared" si="1"/>
        <v>298.2</v>
      </c>
      <c r="L63" s="33" t="s">
        <v>77</v>
      </c>
      <c r="M63" s="33" t="s">
        <v>78</v>
      </c>
      <c r="N63" s="33" t="s">
        <v>396</v>
      </c>
      <c r="O63" s="37" t="s">
        <v>94</v>
      </c>
      <c r="P63" s="33" t="str">
        <f t="shared" si="2"/>
        <v>ja</v>
      </c>
      <c r="Q63" s="33" t="str">
        <f t="shared" si="3"/>
        <v>2013–2016</v>
      </c>
      <c r="R63" s="38">
        <f t="shared" si="4"/>
        <v>0.4</v>
      </c>
      <c r="S63" s="35">
        <f t="shared" si="5"/>
        <v>178.92</v>
      </c>
      <c r="T63" s="39"/>
      <c r="U63" s="33" t="str">
        <f>IF(OR(T63="x",ISNUMBER(MATCH(SUBSTITUTE(A63,"-",""),Kundenbestand!$C$5:$C$3004,0)),ISNUMBER(MATCH(SUBSTITUTE(B63,"-",""),Kundenbestand!$C$5:$C$3004,0))),"x","")</f>
        <v/>
      </c>
      <c r="V63" s="35">
        <f t="shared" si="6"/>
        <v>0</v>
      </c>
    </row>
    <row r="64" spans="1:22" x14ac:dyDescent="0.3">
      <c r="A64" s="33" t="s">
        <v>397</v>
      </c>
      <c r="B64" s="33" t="s">
        <v>398</v>
      </c>
      <c r="C64" s="33" t="s">
        <v>233</v>
      </c>
      <c r="D64" s="33" t="s">
        <v>399</v>
      </c>
      <c r="E64" s="33" t="s">
        <v>400</v>
      </c>
      <c r="F64" s="33"/>
      <c r="G64" s="34">
        <v>41918</v>
      </c>
      <c r="H64" s="33">
        <f t="shared" si="0"/>
        <v>2014</v>
      </c>
      <c r="I64" s="35">
        <v>224</v>
      </c>
      <c r="J64" s="36">
        <v>1.42</v>
      </c>
      <c r="K64" s="35">
        <f t="shared" si="1"/>
        <v>318.08</v>
      </c>
      <c r="L64" s="33" t="s">
        <v>77</v>
      </c>
      <c r="M64" s="33" t="s">
        <v>78</v>
      </c>
      <c r="N64" s="33" t="s">
        <v>401</v>
      </c>
      <c r="O64" s="37" t="s">
        <v>118</v>
      </c>
      <c r="P64" s="33" t="str">
        <f t="shared" si="2"/>
        <v>ja</v>
      </c>
      <c r="Q64" s="33" t="str">
        <f t="shared" si="3"/>
        <v>2013–2016</v>
      </c>
      <c r="R64" s="38">
        <f t="shared" si="4"/>
        <v>0.4</v>
      </c>
      <c r="S64" s="35">
        <f t="shared" si="5"/>
        <v>190.84799999999998</v>
      </c>
      <c r="T64" s="39"/>
      <c r="U64" s="33" t="str">
        <f>IF(OR(T64="x",ISNUMBER(MATCH(SUBSTITUTE(A64,"-",""),Kundenbestand!$C$5:$C$3004,0)),ISNUMBER(MATCH(SUBSTITUTE(B64,"-",""),Kundenbestand!$C$5:$C$3004,0))),"x","")</f>
        <v/>
      </c>
      <c r="V64" s="35">
        <f t="shared" si="6"/>
        <v>0</v>
      </c>
    </row>
    <row r="65" spans="1:22" x14ac:dyDescent="0.3">
      <c r="A65" s="33" t="s">
        <v>402</v>
      </c>
      <c r="B65" s="33" t="s">
        <v>403</v>
      </c>
      <c r="C65" s="33" t="s">
        <v>233</v>
      </c>
      <c r="D65" s="33" t="s">
        <v>404</v>
      </c>
      <c r="E65" s="33" t="s">
        <v>405</v>
      </c>
      <c r="F65" s="33" t="s">
        <v>406</v>
      </c>
      <c r="G65" s="34">
        <v>41897</v>
      </c>
      <c r="H65" s="33">
        <f t="shared" si="0"/>
        <v>2014</v>
      </c>
      <c r="I65" s="35">
        <v>154.01</v>
      </c>
      <c r="J65" s="36">
        <v>1.42</v>
      </c>
      <c r="K65" s="35">
        <f t="shared" si="1"/>
        <v>218.69419999999997</v>
      </c>
      <c r="L65" s="33" t="s">
        <v>77</v>
      </c>
      <c r="M65" s="33" t="s">
        <v>78</v>
      </c>
      <c r="N65" s="33" t="s">
        <v>407</v>
      </c>
      <c r="O65" s="37" t="s">
        <v>118</v>
      </c>
      <c r="P65" s="33" t="str">
        <f t="shared" si="2"/>
        <v>ja</v>
      </c>
      <c r="Q65" s="33" t="str">
        <f t="shared" si="3"/>
        <v>2013–2016</v>
      </c>
      <c r="R65" s="38">
        <f t="shared" si="4"/>
        <v>0.4</v>
      </c>
      <c r="S65" s="35">
        <f t="shared" si="5"/>
        <v>131.21651999999997</v>
      </c>
      <c r="T65" s="39"/>
      <c r="U65" s="33" t="str">
        <f>IF(OR(T65="x",ISNUMBER(MATCH(SUBSTITUTE(A65,"-",""),Kundenbestand!$C$5:$C$3004,0)),ISNUMBER(MATCH(SUBSTITUTE(B65,"-",""),Kundenbestand!$C$5:$C$3004,0))),"x","")</f>
        <v/>
      </c>
      <c r="V65" s="35">
        <f t="shared" si="6"/>
        <v>0</v>
      </c>
    </row>
    <row r="66" spans="1:22" x14ac:dyDescent="0.3">
      <c r="A66" s="33" t="s">
        <v>408</v>
      </c>
      <c r="B66" s="33" t="s">
        <v>409</v>
      </c>
      <c r="C66" s="33" t="s">
        <v>233</v>
      </c>
      <c r="D66" s="33" t="s">
        <v>410</v>
      </c>
      <c r="E66" s="33" t="s">
        <v>411</v>
      </c>
      <c r="F66" s="33"/>
      <c r="G66" s="34">
        <v>41932</v>
      </c>
      <c r="H66" s="33">
        <f t="shared" ref="H66:H129" si="7">IF(ISNUMBER(G66),YEAR(G66),"")</f>
        <v>2014</v>
      </c>
      <c r="I66" s="35">
        <v>126</v>
      </c>
      <c r="J66" s="36">
        <v>1.42</v>
      </c>
      <c r="K66" s="35">
        <f t="shared" ref="K66:K129" si="8">IF(AND(ISNUMBER(I66),ISNUMBER(J66)),I66*J66,0)</f>
        <v>178.92</v>
      </c>
      <c r="L66" s="33" t="s">
        <v>77</v>
      </c>
      <c r="M66" s="33" t="s">
        <v>78</v>
      </c>
      <c r="N66" s="33" t="s">
        <v>412</v>
      </c>
      <c r="O66" s="37" t="s">
        <v>87</v>
      </c>
      <c r="P66" s="33" t="str">
        <f t="shared" ref="P66:P129" si="9">IF(LEFT(L66,13)="Inlibra Paket","nein – Frontlist 2026",IF(K66&lt;=0,"nein – Preis fehlt","ja"))</f>
        <v>ja</v>
      </c>
      <c r="Q66" s="33" t="str">
        <f t="shared" ref="Q66:Q129" si="10">IF(H66="","",INDEX(Klasse_Name,MATCH(H66,Klasse_ab,1)))</f>
        <v>2013–2016</v>
      </c>
      <c r="R66" s="38">
        <f t="shared" ref="R66:R129" si="11">IF(H66="",0,INDEX(Klasse_Rabatt,MATCH(H66,Klasse_ab,1)))</f>
        <v>0.4</v>
      </c>
      <c r="S66" s="35">
        <f t="shared" ref="S66:S129" si="12">IF(P66="ja",K66*(1-R66),0)</f>
        <v>107.35199999999999</v>
      </c>
      <c r="T66" s="39"/>
      <c r="U66" s="33" t="str">
        <f>IF(OR(T66="x",ISNUMBER(MATCH(SUBSTITUTE(A66,"-",""),Kundenbestand!$C$5:$C$3004,0)),ISNUMBER(MATCH(SUBSTITUTE(B66,"-",""),Kundenbestand!$C$5:$C$3004,0))),"x","")</f>
        <v/>
      </c>
      <c r="V66" s="35">
        <f t="shared" ref="V66:V129" si="13">IF(U66="x",S66,0)</f>
        <v>0</v>
      </c>
    </row>
    <row r="67" spans="1:22" x14ac:dyDescent="0.3">
      <c r="A67" s="33" t="s">
        <v>413</v>
      </c>
      <c r="B67" s="33" t="s">
        <v>414</v>
      </c>
      <c r="C67" s="33" t="s">
        <v>233</v>
      </c>
      <c r="D67" s="33" t="s">
        <v>415</v>
      </c>
      <c r="E67" s="33" t="s">
        <v>416</v>
      </c>
      <c r="F67" s="33"/>
      <c r="G67" s="34">
        <v>41869</v>
      </c>
      <c r="H67" s="33">
        <f t="shared" si="7"/>
        <v>2014</v>
      </c>
      <c r="I67" s="35">
        <v>224</v>
      </c>
      <c r="J67" s="36">
        <v>1.42</v>
      </c>
      <c r="K67" s="35">
        <f t="shared" si="8"/>
        <v>318.08</v>
      </c>
      <c r="L67" s="33" t="s">
        <v>77</v>
      </c>
      <c r="M67" s="33" t="s">
        <v>78</v>
      </c>
      <c r="N67" s="33" t="s">
        <v>417</v>
      </c>
      <c r="O67" s="37" t="s">
        <v>87</v>
      </c>
      <c r="P67" s="33" t="str">
        <f t="shared" si="9"/>
        <v>ja</v>
      </c>
      <c r="Q67" s="33" t="str">
        <f t="shared" si="10"/>
        <v>2013–2016</v>
      </c>
      <c r="R67" s="38">
        <f t="shared" si="11"/>
        <v>0.4</v>
      </c>
      <c r="S67" s="35">
        <f t="shared" si="12"/>
        <v>190.84799999999998</v>
      </c>
      <c r="T67" s="39"/>
      <c r="U67" s="33" t="str">
        <f>IF(OR(T67="x",ISNUMBER(MATCH(SUBSTITUTE(A67,"-",""),Kundenbestand!$C$5:$C$3004,0)),ISNUMBER(MATCH(SUBSTITUTE(B67,"-",""),Kundenbestand!$C$5:$C$3004,0))),"x","")</f>
        <v/>
      </c>
      <c r="V67" s="35">
        <f t="shared" si="13"/>
        <v>0</v>
      </c>
    </row>
    <row r="68" spans="1:22" x14ac:dyDescent="0.3">
      <c r="A68" s="33" t="s">
        <v>418</v>
      </c>
      <c r="B68" s="33" t="s">
        <v>419</v>
      </c>
      <c r="C68" s="33" t="s">
        <v>233</v>
      </c>
      <c r="D68" s="33" t="s">
        <v>420</v>
      </c>
      <c r="E68" s="33" t="s">
        <v>421</v>
      </c>
      <c r="F68" s="33" t="s">
        <v>422</v>
      </c>
      <c r="G68" s="34">
        <v>42100</v>
      </c>
      <c r="H68" s="33">
        <f t="shared" si="7"/>
        <v>2015</v>
      </c>
      <c r="I68" s="35">
        <v>196</v>
      </c>
      <c r="J68" s="36">
        <v>1.42</v>
      </c>
      <c r="K68" s="35">
        <f t="shared" si="8"/>
        <v>278.32</v>
      </c>
      <c r="L68" s="33" t="s">
        <v>77</v>
      </c>
      <c r="M68" s="33" t="s">
        <v>78</v>
      </c>
      <c r="N68" s="33" t="s">
        <v>423</v>
      </c>
      <c r="O68" s="37" t="s">
        <v>80</v>
      </c>
      <c r="P68" s="33" t="str">
        <f t="shared" si="9"/>
        <v>ja</v>
      </c>
      <c r="Q68" s="33" t="str">
        <f t="shared" si="10"/>
        <v>2013–2016</v>
      </c>
      <c r="R68" s="38">
        <f t="shared" si="11"/>
        <v>0.4</v>
      </c>
      <c r="S68" s="35">
        <f t="shared" si="12"/>
        <v>166.99199999999999</v>
      </c>
      <c r="T68" s="39"/>
      <c r="U68" s="33" t="str">
        <f>IF(OR(T68="x",ISNUMBER(MATCH(SUBSTITUTE(A68,"-",""),Kundenbestand!$C$5:$C$3004,0)),ISNUMBER(MATCH(SUBSTITUTE(B68,"-",""),Kundenbestand!$C$5:$C$3004,0))),"x","")</f>
        <v/>
      </c>
      <c r="V68" s="35">
        <f t="shared" si="13"/>
        <v>0</v>
      </c>
    </row>
    <row r="69" spans="1:22" x14ac:dyDescent="0.3">
      <c r="A69" s="33" t="s">
        <v>424</v>
      </c>
      <c r="B69" s="33" t="s">
        <v>425</v>
      </c>
      <c r="C69" s="33" t="s">
        <v>233</v>
      </c>
      <c r="D69" s="33" t="s">
        <v>426</v>
      </c>
      <c r="E69" s="33" t="s">
        <v>427</v>
      </c>
      <c r="F69" s="33" t="s">
        <v>428</v>
      </c>
      <c r="G69" s="34">
        <v>42283</v>
      </c>
      <c r="H69" s="33">
        <f t="shared" si="7"/>
        <v>2015</v>
      </c>
      <c r="I69" s="35">
        <v>294</v>
      </c>
      <c r="J69" s="36">
        <v>1.42</v>
      </c>
      <c r="K69" s="35">
        <f t="shared" si="8"/>
        <v>417.47999999999996</v>
      </c>
      <c r="L69" s="33" t="s">
        <v>77</v>
      </c>
      <c r="M69" s="33" t="s">
        <v>78</v>
      </c>
      <c r="N69" s="33" t="s">
        <v>429</v>
      </c>
      <c r="O69" s="37" t="s">
        <v>80</v>
      </c>
      <c r="P69" s="33" t="str">
        <f t="shared" si="9"/>
        <v>ja</v>
      </c>
      <c r="Q69" s="33" t="str">
        <f t="shared" si="10"/>
        <v>2013–2016</v>
      </c>
      <c r="R69" s="38">
        <f t="shared" si="11"/>
        <v>0.4</v>
      </c>
      <c r="S69" s="35">
        <f t="shared" si="12"/>
        <v>250.48799999999997</v>
      </c>
      <c r="T69" s="39"/>
      <c r="U69" s="33" t="str">
        <f>IF(OR(T69="x",ISNUMBER(MATCH(SUBSTITUTE(A69,"-",""),Kundenbestand!$C$5:$C$3004,0)),ISNUMBER(MATCH(SUBSTITUTE(B69,"-",""),Kundenbestand!$C$5:$C$3004,0))),"x","")</f>
        <v/>
      </c>
      <c r="V69" s="35">
        <f t="shared" si="13"/>
        <v>0</v>
      </c>
    </row>
    <row r="70" spans="1:22" x14ac:dyDescent="0.3">
      <c r="A70" s="33" t="s">
        <v>430</v>
      </c>
      <c r="B70" s="33" t="s">
        <v>431</v>
      </c>
      <c r="C70" s="33" t="s">
        <v>233</v>
      </c>
      <c r="D70" s="33" t="s">
        <v>432</v>
      </c>
      <c r="E70" s="33" t="s">
        <v>433</v>
      </c>
      <c r="F70" s="33" t="s">
        <v>434</v>
      </c>
      <c r="G70" s="34">
        <v>42162</v>
      </c>
      <c r="H70" s="33">
        <f t="shared" si="7"/>
        <v>2015</v>
      </c>
      <c r="I70" s="35">
        <v>140</v>
      </c>
      <c r="J70" s="36">
        <v>1.42</v>
      </c>
      <c r="K70" s="35">
        <f t="shared" si="8"/>
        <v>198.79999999999998</v>
      </c>
      <c r="L70" s="33" t="s">
        <v>77</v>
      </c>
      <c r="M70" s="33" t="s">
        <v>78</v>
      </c>
      <c r="N70" s="33" t="s">
        <v>435</v>
      </c>
      <c r="O70" s="37" t="s">
        <v>80</v>
      </c>
      <c r="P70" s="33" t="str">
        <f t="shared" si="9"/>
        <v>ja</v>
      </c>
      <c r="Q70" s="33" t="str">
        <f t="shared" si="10"/>
        <v>2013–2016</v>
      </c>
      <c r="R70" s="38">
        <f t="shared" si="11"/>
        <v>0.4</v>
      </c>
      <c r="S70" s="35">
        <f t="shared" si="12"/>
        <v>119.27999999999999</v>
      </c>
      <c r="T70" s="39"/>
      <c r="U70" s="33" t="str">
        <f>IF(OR(T70="x",ISNUMBER(MATCH(SUBSTITUTE(A70,"-",""),Kundenbestand!$C$5:$C$3004,0)),ISNUMBER(MATCH(SUBSTITUTE(B70,"-",""),Kundenbestand!$C$5:$C$3004,0))),"x","")</f>
        <v/>
      </c>
      <c r="V70" s="35">
        <f t="shared" si="13"/>
        <v>0</v>
      </c>
    </row>
    <row r="71" spans="1:22" x14ac:dyDescent="0.3">
      <c r="A71" s="33" t="s">
        <v>436</v>
      </c>
      <c r="B71" s="33" t="s">
        <v>437</v>
      </c>
      <c r="C71" s="33" t="s">
        <v>233</v>
      </c>
      <c r="D71" s="33" t="s">
        <v>438</v>
      </c>
      <c r="E71" s="33" t="s">
        <v>439</v>
      </c>
      <c r="F71" s="33" t="s">
        <v>440</v>
      </c>
      <c r="G71" s="34">
        <v>42100</v>
      </c>
      <c r="H71" s="33">
        <f t="shared" si="7"/>
        <v>2015</v>
      </c>
      <c r="I71" s="35">
        <v>406</v>
      </c>
      <c r="J71" s="36">
        <v>1.42</v>
      </c>
      <c r="K71" s="35">
        <f t="shared" si="8"/>
        <v>576.52</v>
      </c>
      <c r="L71" s="33" t="s">
        <v>77</v>
      </c>
      <c r="M71" s="33" t="s">
        <v>78</v>
      </c>
      <c r="N71" s="33" t="s">
        <v>441</v>
      </c>
      <c r="O71" s="37" t="s">
        <v>87</v>
      </c>
      <c r="P71" s="33" t="str">
        <f t="shared" si="9"/>
        <v>ja</v>
      </c>
      <c r="Q71" s="33" t="str">
        <f t="shared" si="10"/>
        <v>2013–2016</v>
      </c>
      <c r="R71" s="38">
        <f t="shared" si="11"/>
        <v>0.4</v>
      </c>
      <c r="S71" s="35">
        <f t="shared" si="12"/>
        <v>345.91199999999998</v>
      </c>
      <c r="T71" s="39"/>
      <c r="U71" s="33" t="str">
        <f>IF(OR(T71="x",ISNUMBER(MATCH(SUBSTITUTE(A71,"-",""),Kundenbestand!$C$5:$C$3004,0)),ISNUMBER(MATCH(SUBSTITUTE(B71,"-",""),Kundenbestand!$C$5:$C$3004,0))),"x","")</f>
        <v/>
      </c>
      <c r="V71" s="35">
        <f t="shared" si="13"/>
        <v>0</v>
      </c>
    </row>
    <row r="72" spans="1:22" x14ac:dyDescent="0.3">
      <c r="A72" s="33" t="s">
        <v>442</v>
      </c>
      <c r="B72" s="33" t="s">
        <v>443</v>
      </c>
      <c r="C72" s="33" t="s">
        <v>233</v>
      </c>
      <c r="D72" s="33" t="s">
        <v>444</v>
      </c>
      <c r="E72" s="33" t="s">
        <v>445</v>
      </c>
      <c r="F72" s="33" t="s">
        <v>446</v>
      </c>
      <c r="G72" s="34">
        <v>42100</v>
      </c>
      <c r="H72" s="33">
        <f t="shared" si="7"/>
        <v>2015</v>
      </c>
      <c r="I72" s="35">
        <v>174.65</v>
      </c>
      <c r="J72" s="36">
        <v>1.42</v>
      </c>
      <c r="K72" s="35">
        <f t="shared" si="8"/>
        <v>248.00299999999999</v>
      </c>
      <c r="L72" s="33" t="s">
        <v>77</v>
      </c>
      <c r="M72" s="33" t="s">
        <v>78</v>
      </c>
      <c r="N72" s="33" t="s">
        <v>447</v>
      </c>
      <c r="O72" s="37" t="s">
        <v>118</v>
      </c>
      <c r="P72" s="33" t="str">
        <f t="shared" si="9"/>
        <v>ja</v>
      </c>
      <c r="Q72" s="33" t="str">
        <f t="shared" si="10"/>
        <v>2013–2016</v>
      </c>
      <c r="R72" s="38">
        <f t="shared" si="11"/>
        <v>0.4</v>
      </c>
      <c r="S72" s="35">
        <f t="shared" si="12"/>
        <v>148.80179999999999</v>
      </c>
      <c r="T72" s="39"/>
      <c r="U72" s="33" t="str">
        <f>IF(OR(T72="x",ISNUMBER(MATCH(SUBSTITUTE(A72,"-",""),Kundenbestand!$C$5:$C$3004,0)),ISNUMBER(MATCH(SUBSTITUTE(B72,"-",""),Kundenbestand!$C$5:$C$3004,0))),"x","")</f>
        <v/>
      </c>
      <c r="V72" s="35">
        <f t="shared" si="13"/>
        <v>0</v>
      </c>
    </row>
    <row r="73" spans="1:22" x14ac:dyDescent="0.3">
      <c r="A73" s="33" t="s">
        <v>448</v>
      </c>
      <c r="B73" s="33" t="s">
        <v>449</v>
      </c>
      <c r="C73" s="33" t="s">
        <v>233</v>
      </c>
      <c r="D73" s="33" t="s">
        <v>450</v>
      </c>
      <c r="E73" s="33" t="s">
        <v>451</v>
      </c>
      <c r="F73" s="33" t="s">
        <v>452</v>
      </c>
      <c r="G73" s="34">
        <v>42253</v>
      </c>
      <c r="H73" s="33">
        <f t="shared" si="7"/>
        <v>2015</v>
      </c>
      <c r="I73" s="35">
        <v>140</v>
      </c>
      <c r="J73" s="36">
        <v>1.42</v>
      </c>
      <c r="K73" s="35">
        <f t="shared" si="8"/>
        <v>198.79999999999998</v>
      </c>
      <c r="L73" s="33" t="s">
        <v>77</v>
      </c>
      <c r="M73" s="33" t="s">
        <v>78</v>
      </c>
      <c r="N73" s="33" t="s">
        <v>453</v>
      </c>
      <c r="O73" s="37" t="s">
        <v>87</v>
      </c>
      <c r="P73" s="33" t="str">
        <f t="shared" si="9"/>
        <v>ja</v>
      </c>
      <c r="Q73" s="33" t="str">
        <f t="shared" si="10"/>
        <v>2013–2016</v>
      </c>
      <c r="R73" s="38">
        <f t="shared" si="11"/>
        <v>0.4</v>
      </c>
      <c r="S73" s="35">
        <f t="shared" si="12"/>
        <v>119.27999999999999</v>
      </c>
      <c r="T73" s="39"/>
      <c r="U73" s="33" t="str">
        <f>IF(OR(T73="x",ISNUMBER(MATCH(SUBSTITUTE(A73,"-",""),Kundenbestand!$C$5:$C$3004,0)),ISNUMBER(MATCH(SUBSTITUTE(B73,"-",""),Kundenbestand!$C$5:$C$3004,0))),"x","")</f>
        <v/>
      </c>
      <c r="V73" s="35">
        <f t="shared" si="13"/>
        <v>0</v>
      </c>
    </row>
    <row r="74" spans="1:22" x14ac:dyDescent="0.3">
      <c r="A74" s="33" t="s">
        <v>454</v>
      </c>
      <c r="B74" s="33" t="s">
        <v>455</v>
      </c>
      <c r="C74" s="33" t="s">
        <v>233</v>
      </c>
      <c r="D74" s="33" t="s">
        <v>456</v>
      </c>
      <c r="E74" s="33" t="s">
        <v>457</v>
      </c>
      <c r="F74" s="33" t="s">
        <v>458</v>
      </c>
      <c r="G74" s="34">
        <v>42100</v>
      </c>
      <c r="H74" s="33">
        <f t="shared" si="7"/>
        <v>2015</v>
      </c>
      <c r="I74" s="35">
        <v>105</v>
      </c>
      <c r="J74" s="36">
        <v>1.42</v>
      </c>
      <c r="K74" s="35">
        <f t="shared" si="8"/>
        <v>149.1</v>
      </c>
      <c r="L74" s="33" t="s">
        <v>77</v>
      </c>
      <c r="M74" s="33" t="s">
        <v>78</v>
      </c>
      <c r="N74" s="33" t="s">
        <v>459</v>
      </c>
      <c r="O74" s="37" t="s">
        <v>118</v>
      </c>
      <c r="P74" s="33" t="str">
        <f t="shared" si="9"/>
        <v>ja</v>
      </c>
      <c r="Q74" s="33" t="str">
        <f t="shared" si="10"/>
        <v>2013–2016</v>
      </c>
      <c r="R74" s="38">
        <f t="shared" si="11"/>
        <v>0.4</v>
      </c>
      <c r="S74" s="35">
        <f t="shared" si="12"/>
        <v>89.46</v>
      </c>
      <c r="T74" s="39"/>
      <c r="U74" s="33" t="str">
        <f>IF(OR(T74="x",ISNUMBER(MATCH(SUBSTITUTE(A74,"-",""),Kundenbestand!$C$5:$C$3004,0)),ISNUMBER(MATCH(SUBSTITUTE(B74,"-",""),Kundenbestand!$C$5:$C$3004,0))),"x","")</f>
        <v/>
      </c>
      <c r="V74" s="35">
        <f t="shared" si="13"/>
        <v>0</v>
      </c>
    </row>
    <row r="75" spans="1:22" x14ac:dyDescent="0.3">
      <c r="A75" s="33" t="s">
        <v>460</v>
      </c>
      <c r="B75" s="33" t="s">
        <v>461</v>
      </c>
      <c r="C75" s="33" t="s">
        <v>233</v>
      </c>
      <c r="D75" s="33" t="s">
        <v>462</v>
      </c>
      <c r="E75" s="33" t="s">
        <v>463</v>
      </c>
      <c r="F75" s="33"/>
      <c r="G75" s="34">
        <v>42498</v>
      </c>
      <c r="H75" s="33">
        <f t="shared" si="7"/>
        <v>2016</v>
      </c>
      <c r="I75" s="35">
        <v>112</v>
      </c>
      <c r="J75" s="36">
        <v>1.42</v>
      </c>
      <c r="K75" s="35">
        <f t="shared" si="8"/>
        <v>159.04</v>
      </c>
      <c r="L75" s="33" t="s">
        <v>77</v>
      </c>
      <c r="M75" s="33" t="s">
        <v>78</v>
      </c>
      <c r="N75" s="33" t="s">
        <v>464</v>
      </c>
      <c r="O75" s="37" t="s">
        <v>94</v>
      </c>
      <c r="P75" s="33" t="str">
        <f t="shared" si="9"/>
        <v>ja</v>
      </c>
      <c r="Q75" s="33" t="str">
        <f t="shared" si="10"/>
        <v>2013–2016</v>
      </c>
      <c r="R75" s="38">
        <f t="shared" si="11"/>
        <v>0.4</v>
      </c>
      <c r="S75" s="35">
        <f t="shared" si="12"/>
        <v>95.423999999999992</v>
      </c>
      <c r="T75" s="39"/>
      <c r="U75" s="33" t="str">
        <f>IF(OR(T75="x",ISNUMBER(MATCH(SUBSTITUTE(A75,"-",""),Kundenbestand!$C$5:$C$3004,0)),ISNUMBER(MATCH(SUBSTITUTE(B75,"-",""),Kundenbestand!$C$5:$C$3004,0))),"x","")</f>
        <v/>
      </c>
      <c r="V75" s="35">
        <f t="shared" si="13"/>
        <v>0</v>
      </c>
    </row>
    <row r="76" spans="1:22" x14ac:dyDescent="0.3">
      <c r="A76" s="33" t="s">
        <v>465</v>
      </c>
      <c r="B76" s="33" t="s">
        <v>466</v>
      </c>
      <c r="C76" s="33" t="s">
        <v>233</v>
      </c>
      <c r="D76" s="33" t="s">
        <v>467</v>
      </c>
      <c r="E76" s="33" t="s">
        <v>468</v>
      </c>
      <c r="F76" s="33" t="s">
        <v>469</v>
      </c>
      <c r="G76" s="34">
        <v>42133</v>
      </c>
      <c r="H76" s="33">
        <f t="shared" si="7"/>
        <v>2015</v>
      </c>
      <c r="I76" s="35">
        <v>209.65</v>
      </c>
      <c r="J76" s="36">
        <v>1.42</v>
      </c>
      <c r="K76" s="35">
        <f t="shared" si="8"/>
        <v>297.70299999999997</v>
      </c>
      <c r="L76" s="33" t="s">
        <v>77</v>
      </c>
      <c r="M76" s="33" t="s">
        <v>78</v>
      </c>
      <c r="N76" s="33" t="s">
        <v>470</v>
      </c>
      <c r="O76" s="37" t="s">
        <v>87</v>
      </c>
      <c r="P76" s="33" t="str">
        <f t="shared" si="9"/>
        <v>ja</v>
      </c>
      <c r="Q76" s="33" t="str">
        <f t="shared" si="10"/>
        <v>2013–2016</v>
      </c>
      <c r="R76" s="38">
        <f t="shared" si="11"/>
        <v>0.4</v>
      </c>
      <c r="S76" s="35">
        <f t="shared" si="12"/>
        <v>178.62179999999998</v>
      </c>
      <c r="T76" s="39"/>
      <c r="U76" s="33" t="str">
        <f>IF(OR(T76="x",ISNUMBER(MATCH(SUBSTITUTE(A76,"-",""),Kundenbestand!$C$5:$C$3004,0)),ISNUMBER(MATCH(SUBSTITUTE(B76,"-",""),Kundenbestand!$C$5:$C$3004,0))),"x","")</f>
        <v/>
      </c>
      <c r="V76" s="35">
        <f t="shared" si="13"/>
        <v>0</v>
      </c>
    </row>
    <row r="77" spans="1:22" x14ac:dyDescent="0.3">
      <c r="A77" s="33" t="s">
        <v>471</v>
      </c>
      <c r="B77" s="33" t="s">
        <v>472</v>
      </c>
      <c r="C77" s="33" t="s">
        <v>233</v>
      </c>
      <c r="D77" s="33" t="s">
        <v>473</v>
      </c>
      <c r="E77" s="33" t="s">
        <v>474</v>
      </c>
      <c r="F77" s="33" t="s">
        <v>475</v>
      </c>
      <c r="G77" s="34">
        <v>42162</v>
      </c>
      <c r="H77" s="33">
        <f t="shared" si="7"/>
        <v>2015</v>
      </c>
      <c r="I77" s="35">
        <v>105</v>
      </c>
      <c r="J77" s="36">
        <v>1.42</v>
      </c>
      <c r="K77" s="35">
        <f t="shared" si="8"/>
        <v>149.1</v>
      </c>
      <c r="L77" s="33" t="s">
        <v>77</v>
      </c>
      <c r="M77" s="33" t="s">
        <v>78</v>
      </c>
      <c r="N77" s="33" t="s">
        <v>476</v>
      </c>
      <c r="O77" s="37" t="s">
        <v>118</v>
      </c>
      <c r="P77" s="33" t="str">
        <f t="shared" si="9"/>
        <v>ja</v>
      </c>
      <c r="Q77" s="33" t="str">
        <f t="shared" si="10"/>
        <v>2013–2016</v>
      </c>
      <c r="R77" s="38">
        <f t="shared" si="11"/>
        <v>0.4</v>
      </c>
      <c r="S77" s="35">
        <f t="shared" si="12"/>
        <v>89.46</v>
      </c>
      <c r="T77" s="39"/>
      <c r="U77" s="33" t="str">
        <f>IF(OR(T77="x",ISNUMBER(MATCH(SUBSTITUTE(A77,"-",""),Kundenbestand!$C$5:$C$3004,0)),ISNUMBER(MATCH(SUBSTITUTE(B77,"-",""),Kundenbestand!$C$5:$C$3004,0))),"x","")</f>
        <v/>
      </c>
      <c r="V77" s="35">
        <f t="shared" si="13"/>
        <v>0</v>
      </c>
    </row>
    <row r="78" spans="1:22" x14ac:dyDescent="0.3">
      <c r="A78" s="33" t="s">
        <v>477</v>
      </c>
      <c r="B78" s="33" t="s">
        <v>478</v>
      </c>
      <c r="C78" s="33" t="s">
        <v>233</v>
      </c>
      <c r="D78" s="33" t="s">
        <v>479</v>
      </c>
      <c r="E78" s="33" t="s">
        <v>480</v>
      </c>
      <c r="F78" s="33" t="s">
        <v>481</v>
      </c>
      <c r="G78" s="34">
        <v>42133</v>
      </c>
      <c r="H78" s="33">
        <f t="shared" si="7"/>
        <v>2015</v>
      </c>
      <c r="I78" s="35">
        <v>140</v>
      </c>
      <c r="J78" s="36">
        <v>1.42</v>
      </c>
      <c r="K78" s="35">
        <f t="shared" si="8"/>
        <v>198.79999999999998</v>
      </c>
      <c r="L78" s="33" t="s">
        <v>77</v>
      </c>
      <c r="M78" s="33" t="s">
        <v>78</v>
      </c>
      <c r="N78" s="33" t="s">
        <v>482</v>
      </c>
      <c r="O78" s="37" t="s">
        <v>118</v>
      </c>
      <c r="P78" s="33" t="str">
        <f t="shared" si="9"/>
        <v>ja</v>
      </c>
      <c r="Q78" s="33" t="str">
        <f t="shared" si="10"/>
        <v>2013–2016</v>
      </c>
      <c r="R78" s="38">
        <f t="shared" si="11"/>
        <v>0.4</v>
      </c>
      <c r="S78" s="35">
        <f t="shared" si="12"/>
        <v>119.27999999999999</v>
      </c>
      <c r="T78" s="39"/>
      <c r="U78" s="33" t="str">
        <f>IF(OR(T78="x",ISNUMBER(MATCH(SUBSTITUTE(A78,"-",""),Kundenbestand!$C$5:$C$3004,0)),ISNUMBER(MATCH(SUBSTITUTE(B78,"-",""),Kundenbestand!$C$5:$C$3004,0))),"x","")</f>
        <v/>
      </c>
      <c r="V78" s="35">
        <f t="shared" si="13"/>
        <v>0</v>
      </c>
    </row>
    <row r="79" spans="1:22" x14ac:dyDescent="0.3">
      <c r="A79" s="33" t="s">
        <v>483</v>
      </c>
      <c r="B79" s="33" t="s">
        <v>484</v>
      </c>
      <c r="C79" s="33" t="s">
        <v>233</v>
      </c>
      <c r="D79" s="33" t="s">
        <v>485</v>
      </c>
      <c r="E79" s="33" t="s">
        <v>486</v>
      </c>
      <c r="F79" s="33" t="s">
        <v>487</v>
      </c>
      <c r="G79" s="34">
        <v>42253</v>
      </c>
      <c r="H79" s="33">
        <f t="shared" si="7"/>
        <v>2015</v>
      </c>
      <c r="I79" s="35">
        <v>209.65</v>
      </c>
      <c r="J79" s="36">
        <v>1.42</v>
      </c>
      <c r="K79" s="35">
        <f t="shared" si="8"/>
        <v>297.70299999999997</v>
      </c>
      <c r="L79" s="33" t="s">
        <v>77</v>
      </c>
      <c r="M79" s="33" t="s">
        <v>78</v>
      </c>
      <c r="N79" s="33" t="s">
        <v>488</v>
      </c>
      <c r="O79" s="37" t="s">
        <v>94</v>
      </c>
      <c r="P79" s="33" t="str">
        <f t="shared" si="9"/>
        <v>ja</v>
      </c>
      <c r="Q79" s="33" t="str">
        <f t="shared" si="10"/>
        <v>2013–2016</v>
      </c>
      <c r="R79" s="38">
        <f t="shared" si="11"/>
        <v>0.4</v>
      </c>
      <c r="S79" s="35">
        <f t="shared" si="12"/>
        <v>178.62179999999998</v>
      </c>
      <c r="T79" s="39"/>
      <c r="U79" s="33" t="str">
        <f>IF(OR(T79="x",ISNUMBER(MATCH(SUBSTITUTE(A79,"-",""),Kundenbestand!$C$5:$C$3004,0)),ISNUMBER(MATCH(SUBSTITUTE(B79,"-",""),Kundenbestand!$C$5:$C$3004,0))),"x","")</f>
        <v/>
      </c>
      <c r="V79" s="35">
        <f t="shared" si="13"/>
        <v>0</v>
      </c>
    </row>
    <row r="80" spans="1:22" x14ac:dyDescent="0.3">
      <c r="A80" s="33" t="s">
        <v>489</v>
      </c>
      <c r="B80" s="33" t="s">
        <v>490</v>
      </c>
      <c r="C80" s="33" t="s">
        <v>233</v>
      </c>
      <c r="D80" s="33" t="s">
        <v>491</v>
      </c>
      <c r="E80" s="33" t="s">
        <v>492</v>
      </c>
      <c r="F80" s="33" t="s">
        <v>493</v>
      </c>
      <c r="G80" s="34">
        <v>42253</v>
      </c>
      <c r="H80" s="33">
        <f t="shared" si="7"/>
        <v>2015</v>
      </c>
      <c r="I80" s="35">
        <v>153.65</v>
      </c>
      <c r="J80" s="36">
        <v>1.42</v>
      </c>
      <c r="K80" s="35">
        <f t="shared" si="8"/>
        <v>218.18299999999999</v>
      </c>
      <c r="L80" s="33" t="s">
        <v>77</v>
      </c>
      <c r="M80" s="33" t="s">
        <v>78</v>
      </c>
      <c r="N80" s="33" t="s">
        <v>494</v>
      </c>
      <c r="O80" s="37" t="s">
        <v>118</v>
      </c>
      <c r="P80" s="33" t="str">
        <f t="shared" si="9"/>
        <v>ja</v>
      </c>
      <c r="Q80" s="33" t="str">
        <f t="shared" si="10"/>
        <v>2013–2016</v>
      </c>
      <c r="R80" s="38">
        <f t="shared" si="11"/>
        <v>0.4</v>
      </c>
      <c r="S80" s="35">
        <f t="shared" si="12"/>
        <v>130.90979999999999</v>
      </c>
      <c r="T80" s="39"/>
      <c r="U80" s="33" t="str">
        <f>IF(OR(T80="x",ISNUMBER(MATCH(SUBSTITUTE(A80,"-",""),Kundenbestand!$C$5:$C$3004,0)),ISNUMBER(MATCH(SUBSTITUTE(B80,"-",""),Kundenbestand!$C$5:$C$3004,0))),"x","")</f>
        <v/>
      </c>
      <c r="V80" s="35">
        <f t="shared" si="13"/>
        <v>0</v>
      </c>
    </row>
    <row r="81" spans="1:22" x14ac:dyDescent="0.3">
      <c r="A81" s="33" t="s">
        <v>495</v>
      </c>
      <c r="B81" s="33" t="s">
        <v>496</v>
      </c>
      <c r="C81" s="33" t="s">
        <v>233</v>
      </c>
      <c r="D81" s="33" t="s">
        <v>497</v>
      </c>
      <c r="E81" s="33" t="s">
        <v>498</v>
      </c>
      <c r="F81" s="33" t="s">
        <v>499</v>
      </c>
      <c r="G81" s="34">
        <v>42253</v>
      </c>
      <c r="H81" s="33">
        <f t="shared" si="7"/>
        <v>2015</v>
      </c>
      <c r="I81" s="35">
        <v>126</v>
      </c>
      <c r="J81" s="36">
        <v>1.42</v>
      </c>
      <c r="K81" s="35">
        <f t="shared" si="8"/>
        <v>178.92</v>
      </c>
      <c r="L81" s="33" t="s">
        <v>77</v>
      </c>
      <c r="M81" s="33" t="s">
        <v>78</v>
      </c>
      <c r="N81" s="33" t="s">
        <v>500</v>
      </c>
      <c r="O81" s="37" t="s">
        <v>118</v>
      </c>
      <c r="P81" s="33" t="str">
        <f t="shared" si="9"/>
        <v>ja</v>
      </c>
      <c r="Q81" s="33" t="str">
        <f t="shared" si="10"/>
        <v>2013–2016</v>
      </c>
      <c r="R81" s="38">
        <f t="shared" si="11"/>
        <v>0.4</v>
      </c>
      <c r="S81" s="35">
        <f t="shared" si="12"/>
        <v>107.35199999999999</v>
      </c>
      <c r="T81" s="39"/>
      <c r="U81" s="33" t="str">
        <f>IF(OR(T81="x",ISNUMBER(MATCH(SUBSTITUTE(A81,"-",""),Kundenbestand!$C$5:$C$3004,0)),ISNUMBER(MATCH(SUBSTITUTE(B81,"-",""),Kundenbestand!$C$5:$C$3004,0))),"x","")</f>
        <v/>
      </c>
      <c r="V81" s="35">
        <f t="shared" si="13"/>
        <v>0</v>
      </c>
    </row>
    <row r="82" spans="1:22" x14ac:dyDescent="0.3">
      <c r="A82" s="33" t="s">
        <v>501</v>
      </c>
      <c r="B82" s="33" t="s">
        <v>502</v>
      </c>
      <c r="C82" s="33" t="s">
        <v>233</v>
      </c>
      <c r="D82" s="33" t="s">
        <v>503</v>
      </c>
      <c r="E82" s="33" t="s">
        <v>504</v>
      </c>
      <c r="F82" s="33" t="s">
        <v>505</v>
      </c>
      <c r="G82" s="34">
        <v>42344</v>
      </c>
      <c r="H82" s="33">
        <f t="shared" si="7"/>
        <v>2015</v>
      </c>
      <c r="I82" s="35">
        <v>98</v>
      </c>
      <c r="J82" s="36">
        <v>1.42</v>
      </c>
      <c r="K82" s="35">
        <f t="shared" si="8"/>
        <v>139.16</v>
      </c>
      <c r="L82" s="33" t="s">
        <v>77</v>
      </c>
      <c r="M82" s="33" t="s">
        <v>78</v>
      </c>
      <c r="N82" s="33" t="s">
        <v>506</v>
      </c>
      <c r="O82" s="37" t="s">
        <v>118</v>
      </c>
      <c r="P82" s="33" t="str">
        <f t="shared" si="9"/>
        <v>ja</v>
      </c>
      <c r="Q82" s="33" t="str">
        <f t="shared" si="10"/>
        <v>2013–2016</v>
      </c>
      <c r="R82" s="38">
        <f t="shared" si="11"/>
        <v>0.4</v>
      </c>
      <c r="S82" s="35">
        <f t="shared" si="12"/>
        <v>83.495999999999995</v>
      </c>
      <c r="T82" s="39"/>
      <c r="U82" s="33" t="str">
        <f>IF(OR(T82="x",ISNUMBER(MATCH(SUBSTITUTE(A82,"-",""),Kundenbestand!$C$5:$C$3004,0)),ISNUMBER(MATCH(SUBSTITUTE(B82,"-",""),Kundenbestand!$C$5:$C$3004,0))),"x","")</f>
        <v/>
      </c>
      <c r="V82" s="35">
        <f t="shared" si="13"/>
        <v>0</v>
      </c>
    </row>
    <row r="83" spans="1:22" x14ac:dyDescent="0.3">
      <c r="A83" s="33" t="s">
        <v>507</v>
      </c>
      <c r="B83" s="33" t="s">
        <v>508</v>
      </c>
      <c r="C83" s="33" t="s">
        <v>233</v>
      </c>
      <c r="D83" s="33" t="s">
        <v>509</v>
      </c>
      <c r="E83" s="33" t="s">
        <v>510</v>
      </c>
      <c r="F83" s="33" t="s">
        <v>511</v>
      </c>
      <c r="G83" s="34">
        <v>42283</v>
      </c>
      <c r="H83" s="33">
        <f t="shared" si="7"/>
        <v>2015</v>
      </c>
      <c r="I83" s="35">
        <v>238</v>
      </c>
      <c r="J83" s="36">
        <v>1.42</v>
      </c>
      <c r="K83" s="35">
        <f t="shared" si="8"/>
        <v>337.96</v>
      </c>
      <c r="L83" s="33" t="s">
        <v>77</v>
      </c>
      <c r="M83" s="33" t="s">
        <v>78</v>
      </c>
      <c r="N83" s="33" t="s">
        <v>512</v>
      </c>
      <c r="O83" s="37" t="s">
        <v>118</v>
      </c>
      <c r="P83" s="33" t="str">
        <f t="shared" si="9"/>
        <v>ja</v>
      </c>
      <c r="Q83" s="33" t="str">
        <f t="shared" si="10"/>
        <v>2013–2016</v>
      </c>
      <c r="R83" s="38">
        <f t="shared" si="11"/>
        <v>0.4</v>
      </c>
      <c r="S83" s="35">
        <f t="shared" si="12"/>
        <v>202.77599999999998</v>
      </c>
      <c r="T83" s="39"/>
      <c r="U83" s="33" t="str">
        <f>IF(OR(T83="x",ISNUMBER(MATCH(SUBSTITUTE(A83,"-",""),Kundenbestand!$C$5:$C$3004,0)),ISNUMBER(MATCH(SUBSTITUTE(B83,"-",""),Kundenbestand!$C$5:$C$3004,0))),"x","")</f>
        <v/>
      </c>
      <c r="V83" s="35">
        <f t="shared" si="13"/>
        <v>0</v>
      </c>
    </row>
    <row r="84" spans="1:22" x14ac:dyDescent="0.3">
      <c r="A84" s="33" t="s">
        <v>513</v>
      </c>
      <c r="B84" s="33" t="s">
        <v>514</v>
      </c>
      <c r="C84" s="33" t="s">
        <v>233</v>
      </c>
      <c r="D84" s="33" t="s">
        <v>515</v>
      </c>
      <c r="E84" s="33" t="s">
        <v>516</v>
      </c>
      <c r="F84" s="33" t="s">
        <v>517</v>
      </c>
      <c r="G84" s="34">
        <v>42688</v>
      </c>
      <c r="H84" s="33">
        <f t="shared" si="7"/>
        <v>2016</v>
      </c>
      <c r="I84" s="35">
        <v>126</v>
      </c>
      <c r="J84" s="36">
        <v>1.42</v>
      </c>
      <c r="K84" s="35">
        <f t="shared" si="8"/>
        <v>178.92</v>
      </c>
      <c r="L84" s="33" t="s">
        <v>77</v>
      </c>
      <c r="M84" s="33" t="s">
        <v>78</v>
      </c>
      <c r="N84" s="33" t="s">
        <v>518</v>
      </c>
      <c r="O84" s="37" t="s">
        <v>80</v>
      </c>
      <c r="P84" s="33" t="str">
        <f t="shared" si="9"/>
        <v>ja</v>
      </c>
      <c r="Q84" s="33" t="str">
        <f t="shared" si="10"/>
        <v>2013–2016</v>
      </c>
      <c r="R84" s="38">
        <f t="shared" si="11"/>
        <v>0.4</v>
      </c>
      <c r="S84" s="35">
        <f t="shared" si="12"/>
        <v>107.35199999999999</v>
      </c>
      <c r="T84" s="39"/>
      <c r="U84" s="33" t="str">
        <f>IF(OR(T84="x",ISNUMBER(MATCH(SUBSTITUTE(A84,"-",""),Kundenbestand!$C$5:$C$3004,0)),ISNUMBER(MATCH(SUBSTITUTE(B84,"-",""),Kundenbestand!$C$5:$C$3004,0))),"x","")</f>
        <v/>
      </c>
      <c r="V84" s="35">
        <f t="shared" si="13"/>
        <v>0</v>
      </c>
    </row>
    <row r="85" spans="1:22" x14ac:dyDescent="0.3">
      <c r="A85" s="33" t="s">
        <v>519</v>
      </c>
      <c r="B85" s="33" t="s">
        <v>520</v>
      </c>
      <c r="C85" s="33" t="s">
        <v>233</v>
      </c>
      <c r="D85" s="33" t="s">
        <v>521</v>
      </c>
      <c r="E85" s="33" t="s">
        <v>522</v>
      </c>
      <c r="F85" s="33"/>
      <c r="G85" s="34">
        <v>42471</v>
      </c>
      <c r="H85" s="33">
        <f t="shared" si="7"/>
        <v>2016</v>
      </c>
      <c r="I85" s="35">
        <v>112</v>
      </c>
      <c r="J85" s="36">
        <v>1.42</v>
      </c>
      <c r="K85" s="35">
        <f t="shared" si="8"/>
        <v>159.04</v>
      </c>
      <c r="L85" s="33" t="s">
        <v>77</v>
      </c>
      <c r="M85" s="33" t="s">
        <v>78</v>
      </c>
      <c r="N85" s="33" t="s">
        <v>523</v>
      </c>
      <c r="O85" s="37" t="s">
        <v>87</v>
      </c>
      <c r="P85" s="33" t="str">
        <f t="shared" si="9"/>
        <v>ja</v>
      </c>
      <c r="Q85" s="33" t="str">
        <f t="shared" si="10"/>
        <v>2013–2016</v>
      </c>
      <c r="R85" s="38">
        <f t="shared" si="11"/>
        <v>0.4</v>
      </c>
      <c r="S85" s="35">
        <f t="shared" si="12"/>
        <v>95.423999999999992</v>
      </c>
      <c r="T85" s="39"/>
      <c r="U85" s="33" t="str">
        <f>IF(OR(T85="x",ISNUMBER(MATCH(SUBSTITUTE(A85,"-",""),Kundenbestand!$C$5:$C$3004,0)),ISNUMBER(MATCH(SUBSTITUTE(B85,"-",""),Kundenbestand!$C$5:$C$3004,0))),"x","")</f>
        <v/>
      </c>
      <c r="V85" s="35">
        <f t="shared" si="13"/>
        <v>0</v>
      </c>
    </row>
    <row r="86" spans="1:22" x14ac:dyDescent="0.3">
      <c r="A86" s="33" t="s">
        <v>524</v>
      </c>
      <c r="B86" s="33" t="s">
        <v>525</v>
      </c>
      <c r="C86" s="33" t="s">
        <v>233</v>
      </c>
      <c r="D86" s="33" t="s">
        <v>526</v>
      </c>
      <c r="E86" s="33" t="s">
        <v>527</v>
      </c>
      <c r="F86" s="33" t="s">
        <v>528</v>
      </c>
      <c r="G86" s="34">
        <v>42224</v>
      </c>
      <c r="H86" s="33">
        <f t="shared" si="7"/>
        <v>2015</v>
      </c>
      <c r="I86" s="35">
        <v>98</v>
      </c>
      <c r="J86" s="36">
        <v>1.42</v>
      </c>
      <c r="K86" s="35">
        <f t="shared" si="8"/>
        <v>139.16</v>
      </c>
      <c r="L86" s="33" t="s">
        <v>77</v>
      </c>
      <c r="M86" s="33" t="s">
        <v>78</v>
      </c>
      <c r="N86" s="33" t="s">
        <v>529</v>
      </c>
      <c r="O86" s="37" t="s">
        <v>94</v>
      </c>
      <c r="P86" s="33" t="str">
        <f t="shared" si="9"/>
        <v>ja</v>
      </c>
      <c r="Q86" s="33" t="str">
        <f t="shared" si="10"/>
        <v>2013–2016</v>
      </c>
      <c r="R86" s="38">
        <f t="shared" si="11"/>
        <v>0.4</v>
      </c>
      <c r="S86" s="35">
        <f t="shared" si="12"/>
        <v>83.495999999999995</v>
      </c>
      <c r="T86" s="39"/>
      <c r="U86" s="33" t="str">
        <f>IF(OR(T86="x",ISNUMBER(MATCH(SUBSTITUTE(A86,"-",""),Kundenbestand!$C$5:$C$3004,0)),ISNUMBER(MATCH(SUBSTITUTE(B86,"-",""),Kundenbestand!$C$5:$C$3004,0))),"x","")</f>
        <v/>
      </c>
      <c r="V86" s="35">
        <f t="shared" si="13"/>
        <v>0</v>
      </c>
    </row>
    <row r="87" spans="1:22" x14ac:dyDescent="0.3">
      <c r="A87" s="33" t="s">
        <v>530</v>
      </c>
      <c r="B87" s="33" t="s">
        <v>531</v>
      </c>
      <c r="C87" s="33" t="s">
        <v>233</v>
      </c>
      <c r="D87" s="33" t="s">
        <v>532</v>
      </c>
      <c r="E87" s="33" t="s">
        <v>533</v>
      </c>
      <c r="F87" s="33"/>
      <c r="G87" s="34">
        <v>42315</v>
      </c>
      <c r="H87" s="33">
        <f t="shared" si="7"/>
        <v>2015</v>
      </c>
      <c r="I87" s="35">
        <v>175</v>
      </c>
      <c r="J87" s="36">
        <v>1.42</v>
      </c>
      <c r="K87" s="35">
        <f t="shared" si="8"/>
        <v>248.5</v>
      </c>
      <c r="L87" s="33" t="s">
        <v>77</v>
      </c>
      <c r="M87" s="33" t="s">
        <v>78</v>
      </c>
      <c r="N87" s="33" t="s">
        <v>534</v>
      </c>
      <c r="O87" s="37" t="s">
        <v>94</v>
      </c>
      <c r="P87" s="33" t="str">
        <f t="shared" si="9"/>
        <v>ja</v>
      </c>
      <c r="Q87" s="33" t="str">
        <f t="shared" si="10"/>
        <v>2013–2016</v>
      </c>
      <c r="R87" s="38">
        <f t="shared" si="11"/>
        <v>0.4</v>
      </c>
      <c r="S87" s="35">
        <f t="shared" si="12"/>
        <v>149.1</v>
      </c>
      <c r="T87" s="39"/>
      <c r="U87" s="33" t="str">
        <f>IF(OR(T87="x",ISNUMBER(MATCH(SUBSTITUTE(A87,"-",""),Kundenbestand!$C$5:$C$3004,0)),ISNUMBER(MATCH(SUBSTITUTE(B87,"-",""),Kundenbestand!$C$5:$C$3004,0))),"x","")</f>
        <v/>
      </c>
      <c r="V87" s="35">
        <f t="shared" si="13"/>
        <v>0</v>
      </c>
    </row>
    <row r="88" spans="1:22" x14ac:dyDescent="0.3">
      <c r="A88" s="33" t="s">
        <v>535</v>
      </c>
      <c r="B88" s="33" t="s">
        <v>536</v>
      </c>
      <c r="C88" s="33" t="s">
        <v>233</v>
      </c>
      <c r="D88" s="33" t="s">
        <v>537</v>
      </c>
      <c r="E88" s="33" t="s">
        <v>538</v>
      </c>
      <c r="F88" s="33"/>
      <c r="G88" s="34">
        <v>42315</v>
      </c>
      <c r="H88" s="33">
        <f t="shared" si="7"/>
        <v>2015</v>
      </c>
      <c r="I88" s="35">
        <v>140</v>
      </c>
      <c r="J88" s="36">
        <v>1.42</v>
      </c>
      <c r="K88" s="35">
        <f t="shared" si="8"/>
        <v>198.79999999999998</v>
      </c>
      <c r="L88" s="33" t="s">
        <v>77</v>
      </c>
      <c r="M88" s="33" t="s">
        <v>78</v>
      </c>
      <c r="N88" s="33" t="s">
        <v>539</v>
      </c>
      <c r="O88" s="37" t="s">
        <v>118</v>
      </c>
      <c r="P88" s="33" t="str">
        <f t="shared" si="9"/>
        <v>ja</v>
      </c>
      <c r="Q88" s="33" t="str">
        <f t="shared" si="10"/>
        <v>2013–2016</v>
      </c>
      <c r="R88" s="38">
        <f t="shared" si="11"/>
        <v>0.4</v>
      </c>
      <c r="S88" s="35">
        <f t="shared" si="12"/>
        <v>119.27999999999999</v>
      </c>
      <c r="T88" s="39"/>
      <c r="U88" s="33" t="str">
        <f>IF(OR(T88="x",ISNUMBER(MATCH(SUBSTITUTE(A88,"-",""),Kundenbestand!$C$5:$C$3004,0)),ISNUMBER(MATCH(SUBSTITUTE(B88,"-",""),Kundenbestand!$C$5:$C$3004,0))),"x","")</f>
        <v/>
      </c>
      <c r="V88" s="35">
        <f t="shared" si="13"/>
        <v>0</v>
      </c>
    </row>
    <row r="89" spans="1:22" x14ac:dyDescent="0.3">
      <c r="A89" s="33" t="s">
        <v>540</v>
      </c>
      <c r="B89" s="33" t="s">
        <v>541</v>
      </c>
      <c r="C89" s="33" t="s">
        <v>233</v>
      </c>
      <c r="D89" s="33" t="s">
        <v>542</v>
      </c>
      <c r="E89" s="33" t="s">
        <v>543</v>
      </c>
      <c r="F89" s="33"/>
      <c r="G89" s="34">
        <v>42379</v>
      </c>
      <c r="H89" s="33">
        <f t="shared" si="7"/>
        <v>2016</v>
      </c>
      <c r="I89" s="35">
        <v>126</v>
      </c>
      <c r="J89" s="36">
        <v>1.42</v>
      </c>
      <c r="K89" s="35">
        <f t="shared" si="8"/>
        <v>178.92</v>
      </c>
      <c r="L89" s="33" t="s">
        <v>77</v>
      </c>
      <c r="M89" s="33" t="s">
        <v>78</v>
      </c>
      <c r="N89" s="33" t="s">
        <v>544</v>
      </c>
      <c r="O89" s="37" t="s">
        <v>80</v>
      </c>
      <c r="P89" s="33" t="str">
        <f t="shared" si="9"/>
        <v>ja</v>
      </c>
      <c r="Q89" s="33" t="str">
        <f t="shared" si="10"/>
        <v>2013–2016</v>
      </c>
      <c r="R89" s="38">
        <f t="shared" si="11"/>
        <v>0.4</v>
      </c>
      <c r="S89" s="35">
        <f t="shared" si="12"/>
        <v>107.35199999999999</v>
      </c>
      <c r="T89" s="39"/>
      <c r="U89" s="33" t="str">
        <f>IF(OR(T89="x",ISNUMBER(MATCH(SUBSTITUTE(A89,"-",""),Kundenbestand!$C$5:$C$3004,0)),ISNUMBER(MATCH(SUBSTITUTE(B89,"-",""),Kundenbestand!$C$5:$C$3004,0))),"x","")</f>
        <v/>
      </c>
      <c r="V89" s="35">
        <f t="shared" si="13"/>
        <v>0</v>
      </c>
    </row>
    <row r="90" spans="1:22" x14ac:dyDescent="0.3">
      <c r="A90" s="33" t="s">
        <v>545</v>
      </c>
      <c r="B90" s="33" t="s">
        <v>546</v>
      </c>
      <c r="C90" s="33" t="s">
        <v>233</v>
      </c>
      <c r="D90" s="33" t="s">
        <v>547</v>
      </c>
      <c r="E90" s="33" t="s">
        <v>548</v>
      </c>
      <c r="F90" s="33" t="s">
        <v>549</v>
      </c>
      <c r="G90" s="34">
        <v>42301</v>
      </c>
      <c r="H90" s="33">
        <f t="shared" si="7"/>
        <v>2015</v>
      </c>
      <c r="I90" s="35">
        <v>98</v>
      </c>
      <c r="J90" s="36">
        <v>1.42</v>
      </c>
      <c r="K90" s="35">
        <f t="shared" si="8"/>
        <v>139.16</v>
      </c>
      <c r="L90" s="33" t="s">
        <v>77</v>
      </c>
      <c r="M90" s="33" t="s">
        <v>78</v>
      </c>
      <c r="N90" s="33" t="s">
        <v>550</v>
      </c>
      <c r="O90" s="37" t="s">
        <v>87</v>
      </c>
      <c r="P90" s="33" t="str">
        <f t="shared" si="9"/>
        <v>ja</v>
      </c>
      <c r="Q90" s="33" t="str">
        <f t="shared" si="10"/>
        <v>2013–2016</v>
      </c>
      <c r="R90" s="38">
        <f t="shared" si="11"/>
        <v>0.4</v>
      </c>
      <c r="S90" s="35">
        <f t="shared" si="12"/>
        <v>83.495999999999995</v>
      </c>
      <c r="T90" s="39"/>
      <c r="U90" s="33" t="str">
        <f>IF(OR(T90="x",ISNUMBER(MATCH(SUBSTITUTE(A90,"-",""),Kundenbestand!$C$5:$C$3004,0)),ISNUMBER(MATCH(SUBSTITUTE(B90,"-",""),Kundenbestand!$C$5:$C$3004,0))),"x","")</f>
        <v/>
      </c>
      <c r="V90" s="35">
        <f t="shared" si="13"/>
        <v>0</v>
      </c>
    </row>
    <row r="91" spans="1:22" x14ac:dyDescent="0.3">
      <c r="A91" s="33" t="s">
        <v>551</v>
      </c>
      <c r="B91" s="33" t="s">
        <v>552</v>
      </c>
      <c r="C91" s="33" t="s">
        <v>233</v>
      </c>
      <c r="D91" s="33" t="s">
        <v>553</v>
      </c>
      <c r="E91" s="33" t="s">
        <v>554</v>
      </c>
      <c r="F91" s="33" t="s">
        <v>555</v>
      </c>
      <c r="G91" s="34">
        <v>42315</v>
      </c>
      <c r="H91" s="33">
        <f t="shared" si="7"/>
        <v>2015</v>
      </c>
      <c r="I91" s="35">
        <v>154.01</v>
      </c>
      <c r="J91" s="36">
        <v>1.42</v>
      </c>
      <c r="K91" s="35">
        <f t="shared" si="8"/>
        <v>218.69419999999997</v>
      </c>
      <c r="L91" s="33" t="s">
        <v>77</v>
      </c>
      <c r="M91" s="33" t="s">
        <v>78</v>
      </c>
      <c r="N91" s="33" t="s">
        <v>556</v>
      </c>
      <c r="O91" s="37" t="s">
        <v>94</v>
      </c>
      <c r="P91" s="33" t="str">
        <f t="shared" si="9"/>
        <v>ja</v>
      </c>
      <c r="Q91" s="33" t="str">
        <f t="shared" si="10"/>
        <v>2013–2016</v>
      </c>
      <c r="R91" s="38">
        <f t="shared" si="11"/>
        <v>0.4</v>
      </c>
      <c r="S91" s="35">
        <f t="shared" si="12"/>
        <v>131.21651999999997</v>
      </c>
      <c r="T91" s="39"/>
      <c r="U91" s="33" t="str">
        <f>IF(OR(T91="x",ISNUMBER(MATCH(SUBSTITUTE(A91,"-",""),Kundenbestand!$C$5:$C$3004,0)),ISNUMBER(MATCH(SUBSTITUTE(B91,"-",""),Kundenbestand!$C$5:$C$3004,0))),"x","")</f>
        <v/>
      </c>
      <c r="V91" s="35">
        <f t="shared" si="13"/>
        <v>0</v>
      </c>
    </row>
    <row r="92" spans="1:22" x14ac:dyDescent="0.3">
      <c r="A92" s="33" t="s">
        <v>557</v>
      </c>
      <c r="B92" s="33" t="s">
        <v>558</v>
      </c>
      <c r="C92" s="33" t="s">
        <v>233</v>
      </c>
      <c r="D92" s="33" t="s">
        <v>559</v>
      </c>
      <c r="E92" s="33" t="s">
        <v>560</v>
      </c>
      <c r="F92" s="33" t="s">
        <v>561</v>
      </c>
      <c r="G92" s="34">
        <v>42344</v>
      </c>
      <c r="H92" s="33">
        <f t="shared" si="7"/>
        <v>2015</v>
      </c>
      <c r="I92" s="35">
        <v>112</v>
      </c>
      <c r="J92" s="36">
        <v>1.42</v>
      </c>
      <c r="K92" s="35">
        <f t="shared" si="8"/>
        <v>159.04</v>
      </c>
      <c r="L92" s="33" t="s">
        <v>77</v>
      </c>
      <c r="M92" s="33" t="s">
        <v>78</v>
      </c>
      <c r="N92" s="33" t="s">
        <v>562</v>
      </c>
      <c r="O92" s="37" t="s">
        <v>118</v>
      </c>
      <c r="P92" s="33" t="str">
        <f t="shared" si="9"/>
        <v>ja</v>
      </c>
      <c r="Q92" s="33" t="str">
        <f t="shared" si="10"/>
        <v>2013–2016</v>
      </c>
      <c r="R92" s="38">
        <f t="shared" si="11"/>
        <v>0.4</v>
      </c>
      <c r="S92" s="35">
        <f t="shared" si="12"/>
        <v>95.423999999999992</v>
      </c>
      <c r="T92" s="39"/>
      <c r="U92" s="33" t="str">
        <f>IF(OR(T92="x",ISNUMBER(MATCH(SUBSTITUTE(A92,"-",""),Kundenbestand!$C$5:$C$3004,0)),ISNUMBER(MATCH(SUBSTITUTE(B92,"-",""),Kundenbestand!$C$5:$C$3004,0))),"x","")</f>
        <v/>
      </c>
      <c r="V92" s="35">
        <f t="shared" si="13"/>
        <v>0</v>
      </c>
    </row>
    <row r="93" spans="1:22" x14ac:dyDescent="0.3">
      <c r="A93" s="33" t="s">
        <v>563</v>
      </c>
      <c r="B93" s="33" t="s">
        <v>564</v>
      </c>
      <c r="C93" s="33" t="s">
        <v>233</v>
      </c>
      <c r="D93" s="33" t="s">
        <v>565</v>
      </c>
      <c r="E93" s="33" t="s">
        <v>566</v>
      </c>
      <c r="F93" s="33" t="s">
        <v>567</v>
      </c>
      <c r="G93" s="34">
        <v>42498</v>
      </c>
      <c r="H93" s="33">
        <f t="shared" si="7"/>
        <v>2016</v>
      </c>
      <c r="I93" s="35">
        <v>168</v>
      </c>
      <c r="J93" s="36">
        <v>1.42</v>
      </c>
      <c r="K93" s="35">
        <f t="shared" si="8"/>
        <v>238.56</v>
      </c>
      <c r="L93" s="33" t="s">
        <v>77</v>
      </c>
      <c r="M93" s="33" t="s">
        <v>78</v>
      </c>
      <c r="N93" s="33" t="s">
        <v>568</v>
      </c>
      <c r="O93" s="37" t="s">
        <v>80</v>
      </c>
      <c r="P93" s="33" t="str">
        <f t="shared" si="9"/>
        <v>ja</v>
      </c>
      <c r="Q93" s="33" t="str">
        <f t="shared" si="10"/>
        <v>2013–2016</v>
      </c>
      <c r="R93" s="38">
        <f t="shared" si="11"/>
        <v>0.4</v>
      </c>
      <c r="S93" s="35">
        <f t="shared" si="12"/>
        <v>143.136</v>
      </c>
      <c r="T93" s="39"/>
      <c r="U93" s="33" t="str">
        <f>IF(OR(T93="x",ISNUMBER(MATCH(SUBSTITUTE(A93,"-",""),Kundenbestand!$C$5:$C$3004,0)),ISNUMBER(MATCH(SUBSTITUTE(B93,"-",""),Kundenbestand!$C$5:$C$3004,0))),"x","")</f>
        <v/>
      </c>
      <c r="V93" s="35">
        <f t="shared" si="13"/>
        <v>0</v>
      </c>
    </row>
    <row r="94" spans="1:22" x14ac:dyDescent="0.3">
      <c r="A94" s="33" t="s">
        <v>569</v>
      </c>
      <c r="B94" s="33" t="s">
        <v>570</v>
      </c>
      <c r="C94" s="33" t="s">
        <v>233</v>
      </c>
      <c r="D94" s="33" t="s">
        <v>571</v>
      </c>
      <c r="E94" s="33" t="s">
        <v>572</v>
      </c>
      <c r="F94" s="33" t="s">
        <v>573</v>
      </c>
      <c r="G94" s="34">
        <v>42562</v>
      </c>
      <c r="H94" s="33">
        <f t="shared" si="7"/>
        <v>2016</v>
      </c>
      <c r="I94" s="35">
        <v>118.99</v>
      </c>
      <c r="J94" s="36">
        <v>1.42</v>
      </c>
      <c r="K94" s="35">
        <f t="shared" si="8"/>
        <v>168.96579999999997</v>
      </c>
      <c r="L94" s="33" t="s">
        <v>77</v>
      </c>
      <c r="M94" s="33" t="s">
        <v>78</v>
      </c>
      <c r="N94" s="33" t="s">
        <v>574</v>
      </c>
      <c r="O94" s="37" t="s">
        <v>87</v>
      </c>
      <c r="P94" s="33" t="str">
        <f t="shared" si="9"/>
        <v>ja</v>
      </c>
      <c r="Q94" s="33" t="str">
        <f t="shared" si="10"/>
        <v>2013–2016</v>
      </c>
      <c r="R94" s="38">
        <f t="shared" si="11"/>
        <v>0.4</v>
      </c>
      <c r="S94" s="35">
        <f t="shared" si="12"/>
        <v>101.37947999999999</v>
      </c>
      <c r="T94" s="39"/>
      <c r="U94" s="33" t="str">
        <f>IF(OR(T94="x",ISNUMBER(MATCH(SUBSTITUTE(A94,"-",""),Kundenbestand!$C$5:$C$3004,0)),ISNUMBER(MATCH(SUBSTITUTE(B94,"-",""),Kundenbestand!$C$5:$C$3004,0))),"x","")</f>
        <v/>
      </c>
      <c r="V94" s="35">
        <f t="shared" si="13"/>
        <v>0</v>
      </c>
    </row>
    <row r="95" spans="1:22" x14ac:dyDescent="0.3">
      <c r="A95" s="33" t="s">
        <v>575</v>
      </c>
      <c r="B95" s="33" t="s">
        <v>576</v>
      </c>
      <c r="C95" s="33" t="s">
        <v>233</v>
      </c>
      <c r="D95" s="33" t="s">
        <v>577</v>
      </c>
      <c r="E95" s="33" t="s">
        <v>578</v>
      </c>
      <c r="F95" s="33"/>
      <c r="G95" s="34">
        <v>42471</v>
      </c>
      <c r="H95" s="33">
        <f t="shared" si="7"/>
        <v>2016</v>
      </c>
      <c r="I95" s="35">
        <v>98</v>
      </c>
      <c r="J95" s="36">
        <v>1.42</v>
      </c>
      <c r="K95" s="35">
        <f t="shared" si="8"/>
        <v>139.16</v>
      </c>
      <c r="L95" s="33" t="s">
        <v>77</v>
      </c>
      <c r="M95" s="33" t="s">
        <v>78</v>
      </c>
      <c r="N95" s="33" t="s">
        <v>579</v>
      </c>
      <c r="O95" s="37" t="s">
        <v>118</v>
      </c>
      <c r="P95" s="33" t="str">
        <f t="shared" si="9"/>
        <v>ja</v>
      </c>
      <c r="Q95" s="33" t="str">
        <f t="shared" si="10"/>
        <v>2013–2016</v>
      </c>
      <c r="R95" s="38">
        <f t="shared" si="11"/>
        <v>0.4</v>
      </c>
      <c r="S95" s="35">
        <f t="shared" si="12"/>
        <v>83.495999999999995</v>
      </c>
      <c r="T95" s="39"/>
      <c r="U95" s="33" t="str">
        <f>IF(OR(T95="x",ISNUMBER(MATCH(SUBSTITUTE(A95,"-",""),Kundenbestand!$C$5:$C$3004,0)),ISNUMBER(MATCH(SUBSTITUTE(B95,"-",""),Kundenbestand!$C$5:$C$3004,0))),"x","")</f>
        <v/>
      </c>
      <c r="V95" s="35">
        <f t="shared" si="13"/>
        <v>0</v>
      </c>
    </row>
    <row r="96" spans="1:22" x14ac:dyDescent="0.3">
      <c r="A96" s="33" t="s">
        <v>580</v>
      </c>
      <c r="B96" s="33" t="s">
        <v>581</v>
      </c>
      <c r="C96" s="33" t="s">
        <v>233</v>
      </c>
      <c r="D96" s="33" t="s">
        <v>582</v>
      </c>
      <c r="E96" s="33" t="s">
        <v>583</v>
      </c>
      <c r="F96" s="33" t="s">
        <v>584</v>
      </c>
      <c r="G96" s="34">
        <v>42408</v>
      </c>
      <c r="H96" s="33">
        <f t="shared" si="7"/>
        <v>2016</v>
      </c>
      <c r="I96" s="35">
        <v>168</v>
      </c>
      <c r="J96" s="36">
        <v>1.42</v>
      </c>
      <c r="K96" s="35">
        <f t="shared" si="8"/>
        <v>238.56</v>
      </c>
      <c r="L96" s="33" t="s">
        <v>77</v>
      </c>
      <c r="M96" s="33" t="s">
        <v>78</v>
      </c>
      <c r="N96" s="33" t="s">
        <v>585</v>
      </c>
      <c r="O96" s="37" t="s">
        <v>87</v>
      </c>
      <c r="P96" s="33" t="str">
        <f t="shared" si="9"/>
        <v>ja</v>
      </c>
      <c r="Q96" s="33" t="str">
        <f t="shared" si="10"/>
        <v>2013–2016</v>
      </c>
      <c r="R96" s="38">
        <f t="shared" si="11"/>
        <v>0.4</v>
      </c>
      <c r="S96" s="35">
        <f t="shared" si="12"/>
        <v>143.136</v>
      </c>
      <c r="T96" s="39"/>
      <c r="U96" s="33" t="str">
        <f>IF(OR(T96="x",ISNUMBER(MATCH(SUBSTITUTE(A96,"-",""),Kundenbestand!$C$5:$C$3004,0)),ISNUMBER(MATCH(SUBSTITUTE(B96,"-",""),Kundenbestand!$C$5:$C$3004,0))),"x","")</f>
        <v/>
      </c>
      <c r="V96" s="35">
        <f t="shared" si="13"/>
        <v>0</v>
      </c>
    </row>
    <row r="97" spans="1:22" x14ac:dyDescent="0.3">
      <c r="A97" s="33" t="s">
        <v>586</v>
      </c>
      <c r="B97" s="33" t="s">
        <v>587</v>
      </c>
      <c r="C97" s="33" t="s">
        <v>233</v>
      </c>
      <c r="D97" s="33" t="s">
        <v>588</v>
      </c>
      <c r="E97" s="33" t="s">
        <v>589</v>
      </c>
      <c r="F97" s="33"/>
      <c r="G97" s="34">
        <v>42534</v>
      </c>
      <c r="H97" s="33">
        <f t="shared" si="7"/>
        <v>2016</v>
      </c>
      <c r="I97" s="35">
        <v>238</v>
      </c>
      <c r="J97" s="36">
        <v>1.42</v>
      </c>
      <c r="K97" s="35">
        <f t="shared" si="8"/>
        <v>337.96</v>
      </c>
      <c r="L97" s="33" t="s">
        <v>77</v>
      </c>
      <c r="M97" s="33" t="s">
        <v>78</v>
      </c>
      <c r="N97" s="33" t="s">
        <v>590</v>
      </c>
      <c r="O97" s="37" t="s">
        <v>87</v>
      </c>
      <c r="P97" s="33" t="str">
        <f t="shared" si="9"/>
        <v>ja</v>
      </c>
      <c r="Q97" s="33" t="str">
        <f t="shared" si="10"/>
        <v>2013–2016</v>
      </c>
      <c r="R97" s="38">
        <f t="shared" si="11"/>
        <v>0.4</v>
      </c>
      <c r="S97" s="35">
        <f t="shared" si="12"/>
        <v>202.77599999999998</v>
      </c>
      <c r="T97" s="39"/>
      <c r="U97" s="33" t="str">
        <f>IF(OR(T97="x",ISNUMBER(MATCH(SUBSTITUTE(A97,"-",""),Kundenbestand!$C$5:$C$3004,0)),ISNUMBER(MATCH(SUBSTITUTE(B97,"-",""),Kundenbestand!$C$5:$C$3004,0))),"x","")</f>
        <v/>
      </c>
      <c r="V97" s="35">
        <f t="shared" si="13"/>
        <v>0</v>
      </c>
    </row>
    <row r="98" spans="1:22" x14ac:dyDescent="0.3">
      <c r="A98" s="33" t="s">
        <v>591</v>
      </c>
      <c r="B98" s="33" t="s">
        <v>592</v>
      </c>
      <c r="C98" s="33" t="s">
        <v>233</v>
      </c>
      <c r="D98" s="33" t="s">
        <v>593</v>
      </c>
      <c r="E98" s="33" t="s">
        <v>594</v>
      </c>
      <c r="F98" s="33" t="s">
        <v>595</v>
      </c>
      <c r="G98" s="34">
        <v>42688</v>
      </c>
      <c r="H98" s="33">
        <f t="shared" si="7"/>
        <v>2016</v>
      </c>
      <c r="I98" s="35">
        <v>126</v>
      </c>
      <c r="J98" s="36">
        <v>1.42</v>
      </c>
      <c r="K98" s="35">
        <f t="shared" si="8"/>
        <v>178.92</v>
      </c>
      <c r="L98" s="33" t="s">
        <v>77</v>
      </c>
      <c r="M98" s="33" t="s">
        <v>78</v>
      </c>
      <c r="N98" s="33" t="s">
        <v>596</v>
      </c>
      <c r="O98" s="37" t="s">
        <v>80</v>
      </c>
      <c r="P98" s="33" t="str">
        <f t="shared" si="9"/>
        <v>ja</v>
      </c>
      <c r="Q98" s="33" t="str">
        <f t="shared" si="10"/>
        <v>2013–2016</v>
      </c>
      <c r="R98" s="38">
        <f t="shared" si="11"/>
        <v>0.4</v>
      </c>
      <c r="S98" s="35">
        <f t="shared" si="12"/>
        <v>107.35199999999999</v>
      </c>
      <c r="T98" s="39"/>
      <c r="U98" s="33" t="str">
        <f>IF(OR(T98="x",ISNUMBER(MATCH(SUBSTITUTE(A98,"-",""),Kundenbestand!$C$5:$C$3004,0)),ISNUMBER(MATCH(SUBSTITUTE(B98,"-",""),Kundenbestand!$C$5:$C$3004,0))),"x","")</f>
        <v/>
      </c>
      <c r="V98" s="35">
        <f t="shared" si="13"/>
        <v>0</v>
      </c>
    </row>
    <row r="99" spans="1:22" x14ac:dyDescent="0.3">
      <c r="A99" s="33" t="s">
        <v>597</v>
      </c>
      <c r="B99" s="33" t="s">
        <v>598</v>
      </c>
      <c r="C99" s="33" t="s">
        <v>233</v>
      </c>
      <c r="D99" s="33" t="s">
        <v>599</v>
      </c>
      <c r="E99" s="33" t="s">
        <v>600</v>
      </c>
      <c r="F99" s="33"/>
      <c r="G99" s="34">
        <v>42436</v>
      </c>
      <c r="H99" s="33">
        <f t="shared" si="7"/>
        <v>2016</v>
      </c>
      <c r="I99" s="35">
        <v>70</v>
      </c>
      <c r="J99" s="36">
        <v>1.42</v>
      </c>
      <c r="K99" s="35">
        <f t="shared" si="8"/>
        <v>99.399999999999991</v>
      </c>
      <c r="L99" s="33" t="s">
        <v>77</v>
      </c>
      <c r="M99" s="33" t="s">
        <v>78</v>
      </c>
      <c r="N99" s="33" t="s">
        <v>601</v>
      </c>
      <c r="O99" s="37" t="s">
        <v>118</v>
      </c>
      <c r="P99" s="33" t="str">
        <f t="shared" si="9"/>
        <v>ja</v>
      </c>
      <c r="Q99" s="33" t="str">
        <f t="shared" si="10"/>
        <v>2013–2016</v>
      </c>
      <c r="R99" s="38">
        <f t="shared" si="11"/>
        <v>0.4</v>
      </c>
      <c r="S99" s="35">
        <f t="shared" si="12"/>
        <v>59.639999999999993</v>
      </c>
      <c r="T99" s="39"/>
      <c r="U99" s="33" t="str">
        <f>IF(OR(T99="x",ISNUMBER(MATCH(SUBSTITUTE(A99,"-",""),Kundenbestand!$C$5:$C$3004,0)),ISNUMBER(MATCH(SUBSTITUTE(B99,"-",""),Kundenbestand!$C$5:$C$3004,0))),"x","")</f>
        <v/>
      </c>
      <c r="V99" s="35">
        <f t="shared" si="13"/>
        <v>0</v>
      </c>
    </row>
    <row r="100" spans="1:22" x14ac:dyDescent="0.3">
      <c r="A100" s="33" t="s">
        <v>602</v>
      </c>
      <c r="B100" s="33" t="s">
        <v>603</v>
      </c>
      <c r="C100" s="33" t="s">
        <v>233</v>
      </c>
      <c r="D100" s="33" t="s">
        <v>604</v>
      </c>
      <c r="E100" s="33" t="s">
        <v>605</v>
      </c>
      <c r="F100" s="33"/>
      <c r="G100" s="34">
        <v>42624</v>
      </c>
      <c r="H100" s="33">
        <f t="shared" si="7"/>
        <v>2016</v>
      </c>
      <c r="I100" s="35">
        <v>154.01</v>
      </c>
      <c r="J100" s="36">
        <v>1.42</v>
      </c>
      <c r="K100" s="35">
        <f t="shared" si="8"/>
        <v>218.69419999999997</v>
      </c>
      <c r="L100" s="33" t="s">
        <v>77</v>
      </c>
      <c r="M100" s="33" t="s">
        <v>78</v>
      </c>
      <c r="N100" s="33" t="s">
        <v>606</v>
      </c>
      <c r="O100" s="37" t="s">
        <v>87</v>
      </c>
      <c r="P100" s="33" t="str">
        <f t="shared" si="9"/>
        <v>ja</v>
      </c>
      <c r="Q100" s="33" t="str">
        <f t="shared" si="10"/>
        <v>2013–2016</v>
      </c>
      <c r="R100" s="38">
        <f t="shared" si="11"/>
        <v>0.4</v>
      </c>
      <c r="S100" s="35">
        <f t="shared" si="12"/>
        <v>131.21651999999997</v>
      </c>
      <c r="T100" s="39"/>
      <c r="U100" s="33" t="str">
        <f>IF(OR(T100="x",ISNUMBER(MATCH(SUBSTITUTE(A100,"-",""),Kundenbestand!$C$5:$C$3004,0)),ISNUMBER(MATCH(SUBSTITUTE(B100,"-",""),Kundenbestand!$C$5:$C$3004,0))),"x","")</f>
        <v/>
      </c>
      <c r="V100" s="35">
        <f t="shared" si="13"/>
        <v>0</v>
      </c>
    </row>
    <row r="101" spans="1:22" x14ac:dyDescent="0.3">
      <c r="A101" s="33" t="s">
        <v>607</v>
      </c>
      <c r="B101" s="33" t="s">
        <v>608</v>
      </c>
      <c r="C101" s="33" t="s">
        <v>233</v>
      </c>
      <c r="D101" s="33" t="s">
        <v>609</v>
      </c>
      <c r="E101" s="33" t="s">
        <v>610</v>
      </c>
      <c r="F101" s="33" t="s">
        <v>611</v>
      </c>
      <c r="G101" s="34">
        <v>42471</v>
      </c>
      <c r="H101" s="33">
        <f t="shared" si="7"/>
        <v>2016</v>
      </c>
      <c r="I101" s="35">
        <v>174.65</v>
      </c>
      <c r="J101" s="36">
        <v>1.42</v>
      </c>
      <c r="K101" s="35">
        <f t="shared" si="8"/>
        <v>248.00299999999999</v>
      </c>
      <c r="L101" s="33" t="s">
        <v>77</v>
      </c>
      <c r="M101" s="33" t="s">
        <v>78</v>
      </c>
      <c r="N101" s="33" t="s">
        <v>612</v>
      </c>
      <c r="O101" s="37" t="s">
        <v>87</v>
      </c>
      <c r="P101" s="33" t="str">
        <f t="shared" si="9"/>
        <v>ja</v>
      </c>
      <c r="Q101" s="33" t="str">
        <f t="shared" si="10"/>
        <v>2013–2016</v>
      </c>
      <c r="R101" s="38">
        <f t="shared" si="11"/>
        <v>0.4</v>
      </c>
      <c r="S101" s="35">
        <f t="shared" si="12"/>
        <v>148.80179999999999</v>
      </c>
      <c r="T101" s="39"/>
      <c r="U101" s="33" t="str">
        <f>IF(OR(T101="x",ISNUMBER(MATCH(SUBSTITUTE(A101,"-",""),Kundenbestand!$C$5:$C$3004,0)),ISNUMBER(MATCH(SUBSTITUTE(B101,"-",""),Kundenbestand!$C$5:$C$3004,0))),"x","")</f>
        <v/>
      </c>
      <c r="V101" s="35">
        <f t="shared" si="13"/>
        <v>0</v>
      </c>
    </row>
    <row r="102" spans="1:22" x14ac:dyDescent="0.3">
      <c r="A102" s="33" t="s">
        <v>613</v>
      </c>
      <c r="B102" s="33" t="s">
        <v>614</v>
      </c>
      <c r="C102" s="33" t="s">
        <v>233</v>
      </c>
      <c r="D102" s="33" t="s">
        <v>615</v>
      </c>
      <c r="E102" s="33" t="s">
        <v>616</v>
      </c>
      <c r="F102" s="33" t="s">
        <v>617</v>
      </c>
      <c r="G102" s="34">
        <v>42750</v>
      </c>
      <c r="H102" s="33">
        <f t="shared" si="7"/>
        <v>2017</v>
      </c>
      <c r="I102" s="35">
        <v>98</v>
      </c>
      <c r="J102" s="36">
        <v>1.42</v>
      </c>
      <c r="K102" s="35">
        <f t="shared" si="8"/>
        <v>139.16</v>
      </c>
      <c r="L102" s="33" t="s">
        <v>77</v>
      </c>
      <c r="M102" s="33" t="s">
        <v>78</v>
      </c>
      <c r="N102" s="33" t="s">
        <v>618</v>
      </c>
      <c r="O102" s="37" t="s">
        <v>118</v>
      </c>
      <c r="P102" s="33" t="str">
        <f t="shared" si="9"/>
        <v>ja</v>
      </c>
      <c r="Q102" s="33" t="str">
        <f t="shared" si="10"/>
        <v>2017–2020</v>
      </c>
      <c r="R102" s="38">
        <f t="shared" si="11"/>
        <v>0.25</v>
      </c>
      <c r="S102" s="35">
        <f t="shared" si="12"/>
        <v>104.37</v>
      </c>
      <c r="T102" s="39"/>
      <c r="U102" s="33" t="str">
        <f>IF(OR(T102="x",ISNUMBER(MATCH(SUBSTITUTE(A102,"-",""),Kundenbestand!$C$5:$C$3004,0)),ISNUMBER(MATCH(SUBSTITUTE(B102,"-",""),Kundenbestand!$C$5:$C$3004,0))),"x","")</f>
        <v/>
      </c>
      <c r="V102" s="35">
        <f t="shared" si="13"/>
        <v>0</v>
      </c>
    </row>
    <row r="103" spans="1:22" x14ac:dyDescent="0.3">
      <c r="A103" s="33" t="s">
        <v>619</v>
      </c>
      <c r="B103" s="33" t="s">
        <v>620</v>
      </c>
      <c r="C103" s="33" t="s">
        <v>233</v>
      </c>
      <c r="D103" s="33" t="s">
        <v>377</v>
      </c>
      <c r="E103" s="33" t="s">
        <v>621</v>
      </c>
      <c r="F103" s="33" t="s">
        <v>622</v>
      </c>
      <c r="G103" s="34">
        <v>42498</v>
      </c>
      <c r="H103" s="33">
        <f t="shared" si="7"/>
        <v>2016</v>
      </c>
      <c r="I103" s="35">
        <v>112</v>
      </c>
      <c r="J103" s="36">
        <v>1.42</v>
      </c>
      <c r="K103" s="35">
        <f t="shared" si="8"/>
        <v>159.04</v>
      </c>
      <c r="L103" s="33" t="s">
        <v>77</v>
      </c>
      <c r="M103" s="33" t="s">
        <v>78</v>
      </c>
      <c r="N103" s="33" t="s">
        <v>623</v>
      </c>
      <c r="O103" s="37" t="s">
        <v>94</v>
      </c>
      <c r="P103" s="33" t="str">
        <f t="shared" si="9"/>
        <v>ja</v>
      </c>
      <c r="Q103" s="33" t="str">
        <f t="shared" si="10"/>
        <v>2013–2016</v>
      </c>
      <c r="R103" s="38">
        <f t="shared" si="11"/>
        <v>0.4</v>
      </c>
      <c r="S103" s="35">
        <f t="shared" si="12"/>
        <v>95.423999999999992</v>
      </c>
      <c r="T103" s="39"/>
      <c r="U103" s="33" t="str">
        <f>IF(OR(T103="x",ISNUMBER(MATCH(SUBSTITUTE(A103,"-",""),Kundenbestand!$C$5:$C$3004,0)),ISNUMBER(MATCH(SUBSTITUTE(B103,"-",""),Kundenbestand!$C$5:$C$3004,0))),"x","")</f>
        <v/>
      </c>
      <c r="V103" s="35">
        <f t="shared" si="13"/>
        <v>0</v>
      </c>
    </row>
    <row r="104" spans="1:22" x14ac:dyDescent="0.3">
      <c r="A104" s="33" t="s">
        <v>624</v>
      </c>
      <c r="B104" s="33" t="s">
        <v>625</v>
      </c>
      <c r="C104" s="33" t="s">
        <v>233</v>
      </c>
      <c r="D104" s="33" t="s">
        <v>626</v>
      </c>
      <c r="E104" s="33" t="s">
        <v>627</v>
      </c>
      <c r="F104" s="33" t="s">
        <v>628</v>
      </c>
      <c r="G104" s="34">
        <v>42408</v>
      </c>
      <c r="H104" s="33">
        <f t="shared" si="7"/>
        <v>2016</v>
      </c>
      <c r="I104" s="35">
        <v>126</v>
      </c>
      <c r="J104" s="36">
        <v>1.42</v>
      </c>
      <c r="K104" s="35">
        <f t="shared" si="8"/>
        <v>178.92</v>
      </c>
      <c r="L104" s="33" t="s">
        <v>77</v>
      </c>
      <c r="M104" s="33" t="s">
        <v>78</v>
      </c>
      <c r="N104" s="33" t="s">
        <v>629</v>
      </c>
      <c r="O104" s="37" t="s">
        <v>87</v>
      </c>
      <c r="P104" s="33" t="str">
        <f t="shared" si="9"/>
        <v>ja</v>
      </c>
      <c r="Q104" s="33" t="str">
        <f t="shared" si="10"/>
        <v>2013–2016</v>
      </c>
      <c r="R104" s="38">
        <f t="shared" si="11"/>
        <v>0.4</v>
      </c>
      <c r="S104" s="35">
        <f t="shared" si="12"/>
        <v>107.35199999999999</v>
      </c>
      <c r="T104" s="39"/>
      <c r="U104" s="33" t="str">
        <f>IF(OR(T104="x",ISNUMBER(MATCH(SUBSTITUTE(A104,"-",""),Kundenbestand!$C$5:$C$3004,0)),ISNUMBER(MATCH(SUBSTITUTE(B104,"-",""),Kundenbestand!$C$5:$C$3004,0))),"x","")</f>
        <v/>
      </c>
      <c r="V104" s="35">
        <f t="shared" si="13"/>
        <v>0</v>
      </c>
    </row>
    <row r="105" spans="1:22" x14ac:dyDescent="0.3">
      <c r="A105" s="33" t="s">
        <v>630</v>
      </c>
      <c r="B105" s="33" t="s">
        <v>631</v>
      </c>
      <c r="C105" s="33" t="s">
        <v>233</v>
      </c>
      <c r="D105" s="33" t="s">
        <v>632</v>
      </c>
      <c r="E105" s="33" t="s">
        <v>633</v>
      </c>
      <c r="F105" s="33" t="s">
        <v>634</v>
      </c>
      <c r="G105" s="34">
        <v>42438</v>
      </c>
      <c r="H105" s="33">
        <f t="shared" si="7"/>
        <v>2016</v>
      </c>
      <c r="I105" s="35">
        <v>56</v>
      </c>
      <c r="J105" s="36">
        <v>1.42</v>
      </c>
      <c r="K105" s="35">
        <f t="shared" si="8"/>
        <v>79.52</v>
      </c>
      <c r="L105" s="33" t="s">
        <v>77</v>
      </c>
      <c r="M105" s="33" t="s">
        <v>78</v>
      </c>
      <c r="N105" s="33" t="s">
        <v>635</v>
      </c>
      <c r="O105" s="37" t="s">
        <v>87</v>
      </c>
      <c r="P105" s="33" t="str">
        <f t="shared" si="9"/>
        <v>ja</v>
      </c>
      <c r="Q105" s="33" t="str">
        <f t="shared" si="10"/>
        <v>2013–2016</v>
      </c>
      <c r="R105" s="38">
        <f t="shared" si="11"/>
        <v>0.4</v>
      </c>
      <c r="S105" s="35">
        <f t="shared" si="12"/>
        <v>47.711999999999996</v>
      </c>
      <c r="T105" s="39"/>
      <c r="U105" s="33" t="str">
        <f>IF(OR(T105="x",ISNUMBER(MATCH(SUBSTITUTE(A105,"-",""),Kundenbestand!$C$5:$C$3004,0)),ISNUMBER(MATCH(SUBSTITUTE(B105,"-",""),Kundenbestand!$C$5:$C$3004,0))),"x","")</f>
        <v/>
      </c>
      <c r="V105" s="35">
        <f t="shared" si="13"/>
        <v>0</v>
      </c>
    </row>
    <row r="106" spans="1:22" x14ac:dyDescent="0.3">
      <c r="A106" s="33" t="s">
        <v>636</v>
      </c>
      <c r="B106" s="33" t="s">
        <v>637</v>
      </c>
      <c r="C106" s="33" t="s">
        <v>233</v>
      </c>
      <c r="D106" s="33" t="s">
        <v>638</v>
      </c>
      <c r="E106" s="33" t="s">
        <v>639</v>
      </c>
      <c r="F106" s="33" t="s">
        <v>640</v>
      </c>
      <c r="G106" s="34">
        <v>32537</v>
      </c>
      <c r="H106" s="33">
        <f t="shared" si="7"/>
        <v>1989</v>
      </c>
      <c r="I106" s="35">
        <v>84</v>
      </c>
      <c r="J106" s="36">
        <v>1.42</v>
      </c>
      <c r="K106" s="35">
        <f t="shared" si="8"/>
        <v>119.28</v>
      </c>
      <c r="L106" s="33" t="s">
        <v>77</v>
      </c>
      <c r="M106" s="33" t="s">
        <v>78</v>
      </c>
      <c r="N106" s="33" t="s">
        <v>641</v>
      </c>
      <c r="O106" s="37" t="s">
        <v>94</v>
      </c>
      <c r="P106" s="33" t="str">
        <f t="shared" si="9"/>
        <v>ja</v>
      </c>
      <c r="Q106" s="33" t="str">
        <f t="shared" si="10"/>
        <v>bis 2012</v>
      </c>
      <c r="R106" s="38">
        <f t="shared" si="11"/>
        <v>0.5</v>
      </c>
      <c r="S106" s="35">
        <f t="shared" si="12"/>
        <v>59.64</v>
      </c>
      <c r="T106" s="39"/>
      <c r="U106" s="33" t="str">
        <f>IF(OR(T106="x",ISNUMBER(MATCH(SUBSTITUTE(A106,"-",""),Kundenbestand!$C$5:$C$3004,0)),ISNUMBER(MATCH(SUBSTITUTE(B106,"-",""),Kundenbestand!$C$5:$C$3004,0))),"x","")</f>
        <v/>
      </c>
      <c r="V106" s="35">
        <f t="shared" si="13"/>
        <v>0</v>
      </c>
    </row>
    <row r="107" spans="1:22" x14ac:dyDescent="0.3">
      <c r="A107" s="33" t="s">
        <v>642</v>
      </c>
      <c r="B107" s="33" t="s">
        <v>643</v>
      </c>
      <c r="C107" s="33" t="s">
        <v>233</v>
      </c>
      <c r="D107" s="33" t="s">
        <v>638</v>
      </c>
      <c r="E107" s="33" t="s">
        <v>644</v>
      </c>
      <c r="F107" s="33" t="s">
        <v>645</v>
      </c>
      <c r="G107" s="34">
        <v>34574</v>
      </c>
      <c r="H107" s="33">
        <f t="shared" si="7"/>
        <v>1994</v>
      </c>
      <c r="I107" s="35">
        <v>76.930000000000007</v>
      </c>
      <c r="J107" s="36">
        <v>1.42</v>
      </c>
      <c r="K107" s="35">
        <f t="shared" si="8"/>
        <v>109.2406</v>
      </c>
      <c r="L107" s="33" t="s">
        <v>77</v>
      </c>
      <c r="M107" s="33" t="s">
        <v>78</v>
      </c>
      <c r="N107" s="33" t="s">
        <v>646</v>
      </c>
      <c r="O107" s="37" t="s">
        <v>94</v>
      </c>
      <c r="P107" s="33" t="str">
        <f t="shared" si="9"/>
        <v>ja</v>
      </c>
      <c r="Q107" s="33" t="str">
        <f t="shared" si="10"/>
        <v>bis 2012</v>
      </c>
      <c r="R107" s="38">
        <f t="shared" si="11"/>
        <v>0.5</v>
      </c>
      <c r="S107" s="35">
        <f t="shared" si="12"/>
        <v>54.6203</v>
      </c>
      <c r="T107" s="39"/>
      <c r="U107" s="33" t="str">
        <f>IF(OR(T107="x",ISNUMBER(MATCH(SUBSTITUTE(A107,"-",""),Kundenbestand!$C$5:$C$3004,0)),ISNUMBER(MATCH(SUBSTITUTE(B107,"-",""),Kundenbestand!$C$5:$C$3004,0))),"x","")</f>
        <v/>
      </c>
      <c r="V107" s="35">
        <f t="shared" si="13"/>
        <v>0</v>
      </c>
    </row>
    <row r="108" spans="1:22" x14ac:dyDescent="0.3">
      <c r="A108" s="33" t="s">
        <v>647</v>
      </c>
      <c r="B108" s="33" t="s">
        <v>648</v>
      </c>
      <c r="C108" s="33" t="s">
        <v>233</v>
      </c>
      <c r="D108" s="33" t="s">
        <v>649</v>
      </c>
      <c r="E108" s="33" t="s">
        <v>650</v>
      </c>
      <c r="F108" s="33"/>
      <c r="G108" s="34">
        <v>40322</v>
      </c>
      <c r="H108" s="33">
        <f t="shared" si="7"/>
        <v>2010</v>
      </c>
      <c r="I108" s="35">
        <v>154.01</v>
      </c>
      <c r="J108" s="36">
        <v>1.42</v>
      </c>
      <c r="K108" s="35">
        <f t="shared" si="8"/>
        <v>218.69419999999997</v>
      </c>
      <c r="L108" s="33" t="s">
        <v>77</v>
      </c>
      <c r="M108" s="33" t="s">
        <v>78</v>
      </c>
      <c r="N108" s="33" t="s">
        <v>651</v>
      </c>
      <c r="O108" s="37" t="s">
        <v>94</v>
      </c>
      <c r="P108" s="33" t="str">
        <f t="shared" si="9"/>
        <v>ja</v>
      </c>
      <c r="Q108" s="33" t="str">
        <f t="shared" si="10"/>
        <v>bis 2012</v>
      </c>
      <c r="R108" s="38">
        <f t="shared" si="11"/>
        <v>0.5</v>
      </c>
      <c r="S108" s="35">
        <f t="shared" si="12"/>
        <v>109.34709999999998</v>
      </c>
      <c r="T108" s="39"/>
      <c r="U108" s="33" t="str">
        <f>IF(OR(T108="x",ISNUMBER(MATCH(SUBSTITUTE(A108,"-",""),Kundenbestand!$C$5:$C$3004,0)),ISNUMBER(MATCH(SUBSTITUTE(B108,"-",""),Kundenbestand!$C$5:$C$3004,0))),"x","")</f>
        <v/>
      </c>
      <c r="V108" s="35">
        <f t="shared" si="13"/>
        <v>0</v>
      </c>
    </row>
    <row r="109" spans="1:22" x14ac:dyDescent="0.3">
      <c r="A109" s="33" t="s">
        <v>652</v>
      </c>
      <c r="B109" s="33" t="s">
        <v>653</v>
      </c>
      <c r="C109" s="33" t="s">
        <v>233</v>
      </c>
      <c r="D109" s="33" t="s">
        <v>654</v>
      </c>
      <c r="E109" s="33" t="s">
        <v>655</v>
      </c>
      <c r="F109" s="33" t="s">
        <v>656</v>
      </c>
      <c r="G109" s="34">
        <v>36241</v>
      </c>
      <c r="H109" s="33">
        <f t="shared" si="7"/>
        <v>1999</v>
      </c>
      <c r="I109" s="35">
        <v>76.930000000000007</v>
      </c>
      <c r="J109" s="36">
        <v>1.42</v>
      </c>
      <c r="K109" s="35">
        <f t="shared" si="8"/>
        <v>109.2406</v>
      </c>
      <c r="L109" s="33" t="s">
        <v>77</v>
      </c>
      <c r="M109" s="33" t="s">
        <v>78</v>
      </c>
      <c r="N109" s="33" t="s">
        <v>657</v>
      </c>
      <c r="O109" s="37" t="s">
        <v>87</v>
      </c>
      <c r="P109" s="33" t="str">
        <f t="shared" si="9"/>
        <v>ja</v>
      </c>
      <c r="Q109" s="33" t="str">
        <f t="shared" si="10"/>
        <v>bis 2012</v>
      </c>
      <c r="R109" s="38">
        <f t="shared" si="11"/>
        <v>0.5</v>
      </c>
      <c r="S109" s="35">
        <f t="shared" si="12"/>
        <v>54.6203</v>
      </c>
      <c r="T109" s="39"/>
      <c r="U109" s="33" t="str">
        <f>IF(OR(T109="x",ISNUMBER(MATCH(SUBSTITUTE(A109,"-",""),Kundenbestand!$C$5:$C$3004,0)),ISNUMBER(MATCH(SUBSTITUTE(B109,"-",""),Kundenbestand!$C$5:$C$3004,0))),"x","")</f>
        <v/>
      </c>
      <c r="V109" s="35">
        <f t="shared" si="13"/>
        <v>0</v>
      </c>
    </row>
    <row r="110" spans="1:22" x14ac:dyDescent="0.3">
      <c r="A110" s="33" t="s">
        <v>658</v>
      </c>
      <c r="B110" s="33" t="s">
        <v>659</v>
      </c>
      <c r="C110" s="33" t="s">
        <v>233</v>
      </c>
      <c r="D110" s="33" t="s">
        <v>660</v>
      </c>
      <c r="E110" s="33" t="s">
        <v>661</v>
      </c>
      <c r="F110" s="33" t="s">
        <v>662</v>
      </c>
      <c r="G110" s="34">
        <v>31228</v>
      </c>
      <c r="H110" s="33">
        <f t="shared" si="7"/>
        <v>1985</v>
      </c>
      <c r="I110" s="35">
        <v>154.01</v>
      </c>
      <c r="J110" s="36">
        <v>1.42</v>
      </c>
      <c r="K110" s="35">
        <f t="shared" si="8"/>
        <v>218.69419999999997</v>
      </c>
      <c r="L110" s="33" t="s">
        <v>77</v>
      </c>
      <c r="M110" s="33" t="s">
        <v>78</v>
      </c>
      <c r="N110" s="33" t="s">
        <v>663</v>
      </c>
      <c r="O110" s="37" t="s">
        <v>87</v>
      </c>
      <c r="P110" s="33" t="str">
        <f t="shared" si="9"/>
        <v>ja</v>
      </c>
      <c r="Q110" s="33" t="str">
        <f t="shared" si="10"/>
        <v>bis 2012</v>
      </c>
      <c r="R110" s="38">
        <f t="shared" si="11"/>
        <v>0.5</v>
      </c>
      <c r="S110" s="35">
        <f t="shared" si="12"/>
        <v>109.34709999999998</v>
      </c>
      <c r="T110" s="39"/>
      <c r="U110" s="33" t="str">
        <f>IF(OR(T110="x",ISNUMBER(MATCH(SUBSTITUTE(A110,"-",""),Kundenbestand!$C$5:$C$3004,0)),ISNUMBER(MATCH(SUBSTITUTE(B110,"-",""),Kundenbestand!$C$5:$C$3004,0))),"x","")</f>
        <v/>
      </c>
      <c r="V110" s="35">
        <f t="shared" si="13"/>
        <v>0</v>
      </c>
    </row>
    <row r="111" spans="1:22" x14ac:dyDescent="0.3">
      <c r="A111" s="33" t="s">
        <v>664</v>
      </c>
      <c r="B111" s="33" t="s">
        <v>665</v>
      </c>
      <c r="C111" s="33" t="s">
        <v>233</v>
      </c>
      <c r="D111" s="33" t="s">
        <v>660</v>
      </c>
      <c r="E111" s="33" t="s">
        <v>661</v>
      </c>
      <c r="F111" s="33" t="s">
        <v>666</v>
      </c>
      <c r="G111" s="34">
        <v>40750</v>
      </c>
      <c r="H111" s="33">
        <f t="shared" si="7"/>
        <v>2011</v>
      </c>
      <c r="I111" s="35">
        <v>161</v>
      </c>
      <c r="J111" s="36">
        <v>1.42</v>
      </c>
      <c r="K111" s="35">
        <f t="shared" si="8"/>
        <v>228.61999999999998</v>
      </c>
      <c r="L111" s="33" t="s">
        <v>77</v>
      </c>
      <c r="M111" s="33" t="s">
        <v>78</v>
      </c>
      <c r="N111" s="33" t="s">
        <v>667</v>
      </c>
      <c r="O111" s="37" t="s">
        <v>87</v>
      </c>
      <c r="P111" s="33" t="str">
        <f t="shared" si="9"/>
        <v>ja</v>
      </c>
      <c r="Q111" s="33" t="str">
        <f t="shared" si="10"/>
        <v>bis 2012</v>
      </c>
      <c r="R111" s="38">
        <f t="shared" si="11"/>
        <v>0.5</v>
      </c>
      <c r="S111" s="35">
        <f t="shared" si="12"/>
        <v>114.30999999999999</v>
      </c>
      <c r="T111" s="39"/>
      <c r="U111" s="33" t="str">
        <f>IF(OR(T111="x",ISNUMBER(MATCH(SUBSTITUTE(A111,"-",""),Kundenbestand!$C$5:$C$3004,0)),ISNUMBER(MATCH(SUBSTITUTE(B111,"-",""),Kundenbestand!$C$5:$C$3004,0))),"x","")</f>
        <v/>
      </c>
      <c r="V111" s="35">
        <f t="shared" si="13"/>
        <v>0</v>
      </c>
    </row>
    <row r="112" spans="1:22" x14ac:dyDescent="0.3">
      <c r="A112" s="33" t="s">
        <v>668</v>
      </c>
      <c r="B112" s="33" t="s">
        <v>669</v>
      </c>
      <c r="C112" s="33" t="s">
        <v>233</v>
      </c>
      <c r="D112" s="33" t="s">
        <v>670</v>
      </c>
      <c r="E112" s="33" t="s">
        <v>671</v>
      </c>
      <c r="F112" s="33"/>
      <c r="G112" s="34">
        <v>36150</v>
      </c>
      <c r="H112" s="33">
        <f t="shared" si="7"/>
        <v>1998</v>
      </c>
      <c r="I112" s="35">
        <v>98</v>
      </c>
      <c r="J112" s="36">
        <v>1.42</v>
      </c>
      <c r="K112" s="35">
        <f t="shared" si="8"/>
        <v>139.16</v>
      </c>
      <c r="L112" s="33" t="s">
        <v>77</v>
      </c>
      <c r="M112" s="33" t="s">
        <v>78</v>
      </c>
      <c r="N112" s="33" t="s">
        <v>672</v>
      </c>
      <c r="O112" s="37" t="s">
        <v>94</v>
      </c>
      <c r="P112" s="33" t="str">
        <f t="shared" si="9"/>
        <v>ja</v>
      </c>
      <c r="Q112" s="33" t="str">
        <f t="shared" si="10"/>
        <v>bis 2012</v>
      </c>
      <c r="R112" s="38">
        <f t="shared" si="11"/>
        <v>0.5</v>
      </c>
      <c r="S112" s="35">
        <f t="shared" si="12"/>
        <v>69.58</v>
      </c>
      <c r="T112" s="39"/>
      <c r="U112" s="33" t="str">
        <f>IF(OR(T112="x",ISNUMBER(MATCH(SUBSTITUTE(A112,"-",""),Kundenbestand!$C$5:$C$3004,0)),ISNUMBER(MATCH(SUBSTITUTE(B112,"-",""),Kundenbestand!$C$5:$C$3004,0))),"x","")</f>
        <v/>
      </c>
      <c r="V112" s="35">
        <f t="shared" si="13"/>
        <v>0</v>
      </c>
    </row>
    <row r="113" spans="1:22" x14ac:dyDescent="0.3">
      <c r="A113" s="33" t="s">
        <v>673</v>
      </c>
      <c r="B113" s="33" t="s">
        <v>674</v>
      </c>
      <c r="C113" s="33" t="s">
        <v>233</v>
      </c>
      <c r="D113" s="33" t="s">
        <v>675</v>
      </c>
      <c r="E113" s="33" t="s">
        <v>676</v>
      </c>
      <c r="F113" s="33" t="s">
        <v>677</v>
      </c>
      <c r="G113" s="34">
        <v>40033</v>
      </c>
      <c r="H113" s="33">
        <f t="shared" si="7"/>
        <v>2009</v>
      </c>
      <c r="I113" s="35">
        <v>196</v>
      </c>
      <c r="J113" s="36">
        <v>1.42</v>
      </c>
      <c r="K113" s="35">
        <f t="shared" si="8"/>
        <v>278.32</v>
      </c>
      <c r="L113" s="33" t="s">
        <v>77</v>
      </c>
      <c r="M113" s="33" t="s">
        <v>78</v>
      </c>
      <c r="N113" s="33" t="s">
        <v>678</v>
      </c>
      <c r="O113" s="37" t="s">
        <v>87</v>
      </c>
      <c r="P113" s="33" t="str">
        <f t="shared" si="9"/>
        <v>ja</v>
      </c>
      <c r="Q113" s="33" t="str">
        <f t="shared" si="10"/>
        <v>bis 2012</v>
      </c>
      <c r="R113" s="38">
        <f t="shared" si="11"/>
        <v>0.5</v>
      </c>
      <c r="S113" s="35">
        <f t="shared" si="12"/>
        <v>139.16</v>
      </c>
      <c r="T113" s="39"/>
      <c r="U113" s="33" t="str">
        <f>IF(OR(T113="x",ISNUMBER(MATCH(SUBSTITUTE(A113,"-",""),Kundenbestand!$C$5:$C$3004,0)),ISNUMBER(MATCH(SUBSTITUTE(B113,"-",""),Kundenbestand!$C$5:$C$3004,0))),"x","")</f>
        <v/>
      </c>
      <c r="V113" s="35">
        <f t="shared" si="13"/>
        <v>0</v>
      </c>
    </row>
    <row r="114" spans="1:22" x14ac:dyDescent="0.3">
      <c r="A114" s="33" t="s">
        <v>679</v>
      </c>
      <c r="B114" s="33" t="s">
        <v>680</v>
      </c>
      <c r="C114" s="33" t="s">
        <v>233</v>
      </c>
      <c r="D114" s="33" t="s">
        <v>681</v>
      </c>
      <c r="E114" s="33" t="s">
        <v>682</v>
      </c>
      <c r="F114" s="33"/>
      <c r="G114" s="34">
        <v>39790</v>
      </c>
      <c r="H114" s="33">
        <f t="shared" si="7"/>
        <v>2008</v>
      </c>
      <c r="I114" s="35">
        <v>161</v>
      </c>
      <c r="J114" s="36">
        <v>1.42</v>
      </c>
      <c r="K114" s="35">
        <f t="shared" si="8"/>
        <v>228.61999999999998</v>
      </c>
      <c r="L114" s="33" t="s">
        <v>77</v>
      </c>
      <c r="M114" s="33" t="s">
        <v>78</v>
      </c>
      <c r="N114" s="33" t="s">
        <v>683</v>
      </c>
      <c r="O114" s="37" t="s">
        <v>118</v>
      </c>
      <c r="P114" s="33" t="str">
        <f t="shared" si="9"/>
        <v>ja</v>
      </c>
      <c r="Q114" s="33" t="str">
        <f t="shared" si="10"/>
        <v>bis 2012</v>
      </c>
      <c r="R114" s="38">
        <f t="shared" si="11"/>
        <v>0.5</v>
      </c>
      <c r="S114" s="35">
        <f t="shared" si="12"/>
        <v>114.30999999999999</v>
      </c>
      <c r="T114" s="39"/>
      <c r="U114" s="33" t="str">
        <f>IF(OR(T114="x",ISNUMBER(MATCH(SUBSTITUTE(A114,"-",""),Kundenbestand!$C$5:$C$3004,0)),ISNUMBER(MATCH(SUBSTITUTE(B114,"-",""),Kundenbestand!$C$5:$C$3004,0))),"x","")</f>
        <v/>
      </c>
      <c r="V114" s="35">
        <f t="shared" si="13"/>
        <v>0</v>
      </c>
    </row>
    <row r="115" spans="1:22" x14ac:dyDescent="0.3">
      <c r="A115" s="33" t="s">
        <v>684</v>
      </c>
      <c r="B115" s="33" t="s">
        <v>685</v>
      </c>
      <c r="C115" s="33" t="s">
        <v>233</v>
      </c>
      <c r="D115" s="33" t="s">
        <v>686</v>
      </c>
      <c r="E115" s="33" t="s">
        <v>687</v>
      </c>
      <c r="F115" s="33"/>
      <c r="G115" s="34">
        <v>32838</v>
      </c>
      <c r="H115" s="33">
        <f t="shared" si="7"/>
        <v>1989</v>
      </c>
      <c r="I115" s="35">
        <v>70</v>
      </c>
      <c r="J115" s="36">
        <v>1.42</v>
      </c>
      <c r="K115" s="35">
        <f t="shared" si="8"/>
        <v>99.399999999999991</v>
      </c>
      <c r="L115" s="33" t="s">
        <v>77</v>
      </c>
      <c r="M115" s="33" t="s">
        <v>78</v>
      </c>
      <c r="N115" s="33" t="s">
        <v>688</v>
      </c>
      <c r="O115" s="37" t="s">
        <v>94</v>
      </c>
      <c r="P115" s="33" t="str">
        <f t="shared" si="9"/>
        <v>ja</v>
      </c>
      <c r="Q115" s="33" t="str">
        <f t="shared" si="10"/>
        <v>bis 2012</v>
      </c>
      <c r="R115" s="38">
        <f t="shared" si="11"/>
        <v>0.5</v>
      </c>
      <c r="S115" s="35">
        <f t="shared" si="12"/>
        <v>49.699999999999996</v>
      </c>
      <c r="T115" s="39"/>
      <c r="U115" s="33" t="str">
        <f>IF(OR(T115="x",ISNUMBER(MATCH(SUBSTITUTE(A115,"-",""),Kundenbestand!$C$5:$C$3004,0)),ISNUMBER(MATCH(SUBSTITUTE(B115,"-",""),Kundenbestand!$C$5:$C$3004,0))),"x","")</f>
        <v/>
      </c>
      <c r="V115" s="35">
        <f t="shared" si="13"/>
        <v>0</v>
      </c>
    </row>
    <row r="116" spans="1:22" x14ac:dyDescent="0.3">
      <c r="A116" s="33" t="s">
        <v>689</v>
      </c>
      <c r="B116" s="33" t="s">
        <v>690</v>
      </c>
      <c r="C116" s="33" t="s">
        <v>233</v>
      </c>
      <c r="D116" s="33" t="s">
        <v>691</v>
      </c>
      <c r="E116" s="33" t="s">
        <v>692</v>
      </c>
      <c r="F116" s="33"/>
      <c r="G116" s="34">
        <v>37858</v>
      </c>
      <c r="H116" s="33">
        <f t="shared" si="7"/>
        <v>2003</v>
      </c>
      <c r="I116" s="35">
        <v>140</v>
      </c>
      <c r="J116" s="36">
        <v>1.42</v>
      </c>
      <c r="K116" s="35">
        <f t="shared" si="8"/>
        <v>198.79999999999998</v>
      </c>
      <c r="L116" s="33" t="s">
        <v>77</v>
      </c>
      <c r="M116" s="33" t="s">
        <v>78</v>
      </c>
      <c r="N116" s="33" t="s">
        <v>693</v>
      </c>
      <c r="O116" s="37" t="s">
        <v>118</v>
      </c>
      <c r="P116" s="33" t="str">
        <f t="shared" si="9"/>
        <v>ja</v>
      </c>
      <c r="Q116" s="33" t="str">
        <f t="shared" si="10"/>
        <v>bis 2012</v>
      </c>
      <c r="R116" s="38">
        <f t="shared" si="11"/>
        <v>0.5</v>
      </c>
      <c r="S116" s="35">
        <f t="shared" si="12"/>
        <v>99.399999999999991</v>
      </c>
      <c r="T116" s="39"/>
      <c r="U116" s="33" t="str">
        <f>IF(OR(T116="x",ISNUMBER(MATCH(SUBSTITUTE(A116,"-",""),Kundenbestand!$C$5:$C$3004,0)),ISNUMBER(MATCH(SUBSTITUTE(B116,"-",""),Kundenbestand!$C$5:$C$3004,0))),"x","")</f>
        <v/>
      </c>
      <c r="V116" s="35">
        <f t="shared" si="13"/>
        <v>0</v>
      </c>
    </row>
    <row r="117" spans="1:22" x14ac:dyDescent="0.3">
      <c r="A117" s="33" t="s">
        <v>694</v>
      </c>
      <c r="B117" s="33" t="s">
        <v>695</v>
      </c>
      <c r="C117" s="33" t="s">
        <v>233</v>
      </c>
      <c r="D117" s="33" t="s">
        <v>696</v>
      </c>
      <c r="E117" s="33" t="s">
        <v>697</v>
      </c>
      <c r="F117" s="33" t="s">
        <v>698</v>
      </c>
      <c r="G117" s="34">
        <v>42478</v>
      </c>
      <c r="H117" s="33">
        <f t="shared" si="7"/>
        <v>2016</v>
      </c>
      <c r="I117" s="35">
        <v>154.01</v>
      </c>
      <c r="J117" s="36">
        <v>1.42</v>
      </c>
      <c r="K117" s="35">
        <f t="shared" si="8"/>
        <v>218.69419999999997</v>
      </c>
      <c r="L117" s="33" t="s">
        <v>77</v>
      </c>
      <c r="M117" s="33" t="s">
        <v>78</v>
      </c>
      <c r="N117" s="33" t="s">
        <v>699</v>
      </c>
      <c r="O117" s="37" t="s">
        <v>87</v>
      </c>
      <c r="P117" s="33" t="str">
        <f t="shared" si="9"/>
        <v>ja</v>
      </c>
      <c r="Q117" s="33" t="str">
        <f t="shared" si="10"/>
        <v>2013–2016</v>
      </c>
      <c r="R117" s="38">
        <f t="shared" si="11"/>
        <v>0.4</v>
      </c>
      <c r="S117" s="35">
        <f t="shared" si="12"/>
        <v>131.21651999999997</v>
      </c>
      <c r="T117" s="39"/>
      <c r="U117" s="33" t="str">
        <f>IF(OR(T117="x",ISNUMBER(MATCH(SUBSTITUTE(A117,"-",""),Kundenbestand!$C$5:$C$3004,0)),ISNUMBER(MATCH(SUBSTITUTE(B117,"-",""),Kundenbestand!$C$5:$C$3004,0))),"x","")</f>
        <v/>
      </c>
      <c r="V117" s="35">
        <f t="shared" si="13"/>
        <v>0</v>
      </c>
    </row>
    <row r="118" spans="1:22" x14ac:dyDescent="0.3">
      <c r="A118" s="33" t="s">
        <v>700</v>
      </c>
      <c r="B118" s="33" t="s">
        <v>701</v>
      </c>
      <c r="C118" s="33" t="s">
        <v>233</v>
      </c>
      <c r="D118" s="33" t="s">
        <v>702</v>
      </c>
      <c r="E118" s="33" t="s">
        <v>703</v>
      </c>
      <c r="F118" s="33" t="s">
        <v>704</v>
      </c>
      <c r="G118" s="34">
        <v>42476</v>
      </c>
      <c r="H118" s="33">
        <f t="shared" si="7"/>
        <v>2016</v>
      </c>
      <c r="I118" s="35">
        <v>126</v>
      </c>
      <c r="J118" s="36">
        <v>1.42</v>
      </c>
      <c r="K118" s="35">
        <f t="shared" si="8"/>
        <v>178.92</v>
      </c>
      <c r="L118" s="33" t="s">
        <v>77</v>
      </c>
      <c r="M118" s="33" t="s">
        <v>78</v>
      </c>
      <c r="N118" s="33" t="s">
        <v>705</v>
      </c>
      <c r="O118" s="37" t="s">
        <v>87</v>
      </c>
      <c r="P118" s="33" t="str">
        <f t="shared" si="9"/>
        <v>ja</v>
      </c>
      <c r="Q118" s="33" t="str">
        <f t="shared" si="10"/>
        <v>2013–2016</v>
      </c>
      <c r="R118" s="38">
        <f t="shared" si="11"/>
        <v>0.4</v>
      </c>
      <c r="S118" s="35">
        <f t="shared" si="12"/>
        <v>107.35199999999999</v>
      </c>
      <c r="T118" s="39"/>
      <c r="U118" s="33" t="str">
        <f>IF(OR(T118="x",ISNUMBER(MATCH(SUBSTITUTE(A118,"-",""),Kundenbestand!$C$5:$C$3004,0)),ISNUMBER(MATCH(SUBSTITUTE(B118,"-",""),Kundenbestand!$C$5:$C$3004,0))),"x","")</f>
        <v/>
      </c>
      <c r="V118" s="35">
        <f t="shared" si="13"/>
        <v>0</v>
      </c>
    </row>
    <row r="119" spans="1:22" x14ac:dyDescent="0.3">
      <c r="A119" s="33" t="s">
        <v>706</v>
      </c>
      <c r="B119" s="33" t="s">
        <v>707</v>
      </c>
      <c r="C119" s="33" t="s">
        <v>233</v>
      </c>
      <c r="D119" s="33" t="s">
        <v>708</v>
      </c>
      <c r="E119" s="33" t="s">
        <v>709</v>
      </c>
      <c r="F119" s="33" t="s">
        <v>710</v>
      </c>
      <c r="G119" s="34">
        <v>42518</v>
      </c>
      <c r="H119" s="33">
        <f t="shared" si="7"/>
        <v>2016</v>
      </c>
      <c r="I119" s="35">
        <v>140</v>
      </c>
      <c r="J119" s="36">
        <v>1.42</v>
      </c>
      <c r="K119" s="35">
        <f t="shared" si="8"/>
        <v>198.79999999999998</v>
      </c>
      <c r="L119" s="33" t="s">
        <v>77</v>
      </c>
      <c r="M119" s="33" t="s">
        <v>78</v>
      </c>
      <c r="N119" s="33" t="s">
        <v>711</v>
      </c>
      <c r="O119" s="37" t="s">
        <v>87</v>
      </c>
      <c r="P119" s="33" t="str">
        <f t="shared" si="9"/>
        <v>ja</v>
      </c>
      <c r="Q119" s="33" t="str">
        <f t="shared" si="10"/>
        <v>2013–2016</v>
      </c>
      <c r="R119" s="38">
        <f t="shared" si="11"/>
        <v>0.4</v>
      </c>
      <c r="S119" s="35">
        <f t="shared" si="12"/>
        <v>119.27999999999999</v>
      </c>
      <c r="T119" s="39"/>
      <c r="U119" s="33" t="str">
        <f>IF(OR(T119="x",ISNUMBER(MATCH(SUBSTITUTE(A119,"-",""),Kundenbestand!$C$5:$C$3004,0)),ISNUMBER(MATCH(SUBSTITUTE(B119,"-",""),Kundenbestand!$C$5:$C$3004,0))),"x","")</f>
        <v/>
      </c>
      <c r="V119" s="35">
        <f t="shared" si="13"/>
        <v>0</v>
      </c>
    </row>
    <row r="120" spans="1:22" x14ac:dyDescent="0.3">
      <c r="A120" s="33" t="s">
        <v>712</v>
      </c>
      <c r="B120" s="33" t="s">
        <v>713</v>
      </c>
      <c r="C120" s="33" t="s">
        <v>233</v>
      </c>
      <c r="D120" s="33" t="s">
        <v>714</v>
      </c>
      <c r="E120" s="33" t="s">
        <v>715</v>
      </c>
      <c r="F120" s="33"/>
      <c r="G120" s="34">
        <v>42478</v>
      </c>
      <c r="H120" s="33">
        <f t="shared" si="7"/>
        <v>2016</v>
      </c>
      <c r="I120" s="35">
        <v>76.930000000000007</v>
      </c>
      <c r="J120" s="36">
        <v>1.42</v>
      </c>
      <c r="K120" s="35">
        <f t="shared" si="8"/>
        <v>109.2406</v>
      </c>
      <c r="L120" s="33" t="s">
        <v>77</v>
      </c>
      <c r="M120" s="33" t="s">
        <v>78</v>
      </c>
      <c r="N120" s="33" t="s">
        <v>716</v>
      </c>
      <c r="O120" s="37" t="s">
        <v>94</v>
      </c>
      <c r="P120" s="33" t="str">
        <f t="shared" si="9"/>
        <v>ja</v>
      </c>
      <c r="Q120" s="33" t="str">
        <f t="shared" si="10"/>
        <v>2013–2016</v>
      </c>
      <c r="R120" s="38">
        <f t="shared" si="11"/>
        <v>0.4</v>
      </c>
      <c r="S120" s="35">
        <f t="shared" si="12"/>
        <v>65.544359999999998</v>
      </c>
      <c r="T120" s="39"/>
      <c r="U120" s="33" t="str">
        <f>IF(OR(T120="x",ISNUMBER(MATCH(SUBSTITUTE(A120,"-",""),Kundenbestand!$C$5:$C$3004,0)),ISNUMBER(MATCH(SUBSTITUTE(B120,"-",""),Kundenbestand!$C$5:$C$3004,0))),"x","")</f>
        <v/>
      </c>
      <c r="V120" s="35">
        <f t="shared" si="13"/>
        <v>0</v>
      </c>
    </row>
    <row r="121" spans="1:22" x14ac:dyDescent="0.3">
      <c r="A121" s="33" t="s">
        <v>717</v>
      </c>
      <c r="B121" s="33" t="s">
        <v>718</v>
      </c>
      <c r="C121" s="33" t="s">
        <v>233</v>
      </c>
      <c r="D121" s="33" t="s">
        <v>719</v>
      </c>
      <c r="E121" s="33" t="s">
        <v>720</v>
      </c>
      <c r="F121" s="33" t="s">
        <v>721</v>
      </c>
      <c r="G121" s="34">
        <v>42476</v>
      </c>
      <c r="H121" s="33">
        <f t="shared" si="7"/>
        <v>2016</v>
      </c>
      <c r="I121" s="35">
        <v>126</v>
      </c>
      <c r="J121" s="36">
        <v>1.42</v>
      </c>
      <c r="K121" s="35">
        <f t="shared" si="8"/>
        <v>178.92</v>
      </c>
      <c r="L121" s="33" t="s">
        <v>77</v>
      </c>
      <c r="M121" s="33" t="s">
        <v>78</v>
      </c>
      <c r="N121" s="33" t="s">
        <v>722</v>
      </c>
      <c r="O121" s="37" t="s">
        <v>87</v>
      </c>
      <c r="P121" s="33" t="str">
        <f t="shared" si="9"/>
        <v>ja</v>
      </c>
      <c r="Q121" s="33" t="str">
        <f t="shared" si="10"/>
        <v>2013–2016</v>
      </c>
      <c r="R121" s="38">
        <f t="shared" si="11"/>
        <v>0.4</v>
      </c>
      <c r="S121" s="35">
        <f t="shared" si="12"/>
        <v>107.35199999999999</v>
      </c>
      <c r="T121" s="39"/>
      <c r="U121" s="33" t="str">
        <f>IF(OR(T121="x",ISNUMBER(MATCH(SUBSTITUTE(A121,"-",""),Kundenbestand!$C$5:$C$3004,0)),ISNUMBER(MATCH(SUBSTITUTE(B121,"-",""),Kundenbestand!$C$5:$C$3004,0))),"x","")</f>
        <v/>
      </c>
      <c r="V121" s="35">
        <f t="shared" si="13"/>
        <v>0</v>
      </c>
    </row>
    <row r="122" spans="1:22" x14ac:dyDescent="0.3">
      <c r="A122" s="33" t="s">
        <v>723</v>
      </c>
      <c r="B122" s="33" t="s">
        <v>724</v>
      </c>
      <c r="C122" s="33" t="s">
        <v>233</v>
      </c>
      <c r="D122" s="33" t="s">
        <v>725</v>
      </c>
      <c r="E122" s="33" t="s">
        <v>726</v>
      </c>
      <c r="F122" s="33" t="s">
        <v>727</v>
      </c>
      <c r="G122" s="34">
        <v>42476</v>
      </c>
      <c r="H122" s="33">
        <f t="shared" si="7"/>
        <v>2016</v>
      </c>
      <c r="I122" s="35">
        <v>140</v>
      </c>
      <c r="J122" s="36">
        <v>1.42</v>
      </c>
      <c r="K122" s="35">
        <f t="shared" si="8"/>
        <v>198.79999999999998</v>
      </c>
      <c r="L122" s="33" t="s">
        <v>77</v>
      </c>
      <c r="M122" s="33" t="s">
        <v>78</v>
      </c>
      <c r="N122" s="33" t="s">
        <v>728</v>
      </c>
      <c r="O122" s="37" t="s">
        <v>94</v>
      </c>
      <c r="P122" s="33" t="str">
        <f t="shared" si="9"/>
        <v>ja</v>
      </c>
      <c r="Q122" s="33" t="str">
        <f t="shared" si="10"/>
        <v>2013–2016</v>
      </c>
      <c r="R122" s="38">
        <f t="shared" si="11"/>
        <v>0.4</v>
      </c>
      <c r="S122" s="35">
        <f t="shared" si="12"/>
        <v>119.27999999999999</v>
      </c>
      <c r="T122" s="39"/>
      <c r="U122" s="33" t="str">
        <f>IF(OR(T122="x",ISNUMBER(MATCH(SUBSTITUTE(A122,"-",""),Kundenbestand!$C$5:$C$3004,0)),ISNUMBER(MATCH(SUBSTITUTE(B122,"-",""),Kundenbestand!$C$5:$C$3004,0))),"x","")</f>
        <v/>
      </c>
      <c r="V122" s="35">
        <f t="shared" si="13"/>
        <v>0</v>
      </c>
    </row>
    <row r="123" spans="1:22" x14ac:dyDescent="0.3">
      <c r="A123" s="33" t="s">
        <v>729</v>
      </c>
      <c r="B123" s="33" t="s">
        <v>730</v>
      </c>
      <c r="C123" s="33" t="s">
        <v>233</v>
      </c>
      <c r="D123" s="33" t="s">
        <v>731</v>
      </c>
      <c r="E123" s="33" t="s">
        <v>732</v>
      </c>
      <c r="F123" s="33"/>
      <c r="G123" s="34">
        <v>42476</v>
      </c>
      <c r="H123" s="33">
        <f t="shared" si="7"/>
        <v>2016</v>
      </c>
      <c r="I123" s="35">
        <v>161</v>
      </c>
      <c r="J123" s="36">
        <v>1.42</v>
      </c>
      <c r="K123" s="35">
        <f t="shared" si="8"/>
        <v>228.61999999999998</v>
      </c>
      <c r="L123" s="33" t="s">
        <v>77</v>
      </c>
      <c r="M123" s="33" t="s">
        <v>78</v>
      </c>
      <c r="N123" s="33" t="s">
        <v>733</v>
      </c>
      <c r="O123" s="37" t="s">
        <v>87</v>
      </c>
      <c r="P123" s="33" t="str">
        <f t="shared" si="9"/>
        <v>ja</v>
      </c>
      <c r="Q123" s="33" t="str">
        <f t="shared" si="10"/>
        <v>2013–2016</v>
      </c>
      <c r="R123" s="38">
        <f t="shared" si="11"/>
        <v>0.4</v>
      </c>
      <c r="S123" s="35">
        <f t="shared" si="12"/>
        <v>137.17199999999997</v>
      </c>
      <c r="T123" s="39"/>
      <c r="U123" s="33" t="str">
        <f>IF(OR(T123="x",ISNUMBER(MATCH(SUBSTITUTE(A123,"-",""),Kundenbestand!$C$5:$C$3004,0)),ISNUMBER(MATCH(SUBSTITUTE(B123,"-",""),Kundenbestand!$C$5:$C$3004,0))),"x","")</f>
        <v/>
      </c>
      <c r="V123" s="35">
        <f t="shared" si="13"/>
        <v>0</v>
      </c>
    </row>
    <row r="124" spans="1:22" x14ac:dyDescent="0.3">
      <c r="A124" s="33" t="s">
        <v>734</v>
      </c>
      <c r="B124" s="33" t="s">
        <v>735</v>
      </c>
      <c r="C124" s="33" t="s">
        <v>233</v>
      </c>
      <c r="D124" s="33" t="s">
        <v>736</v>
      </c>
      <c r="E124" s="33" t="s">
        <v>737</v>
      </c>
      <c r="F124" s="33" t="s">
        <v>738</v>
      </c>
      <c r="G124" s="34">
        <v>42478</v>
      </c>
      <c r="H124" s="33">
        <f t="shared" si="7"/>
        <v>2016</v>
      </c>
      <c r="I124" s="35">
        <v>161</v>
      </c>
      <c r="J124" s="36">
        <v>1.42</v>
      </c>
      <c r="K124" s="35">
        <f t="shared" si="8"/>
        <v>228.61999999999998</v>
      </c>
      <c r="L124" s="33" t="s">
        <v>77</v>
      </c>
      <c r="M124" s="33" t="s">
        <v>78</v>
      </c>
      <c r="N124" s="33" t="s">
        <v>739</v>
      </c>
      <c r="O124" s="37" t="s">
        <v>94</v>
      </c>
      <c r="P124" s="33" t="str">
        <f t="shared" si="9"/>
        <v>ja</v>
      </c>
      <c r="Q124" s="33" t="str">
        <f t="shared" si="10"/>
        <v>2013–2016</v>
      </c>
      <c r="R124" s="38">
        <f t="shared" si="11"/>
        <v>0.4</v>
      </c>
      <c r="S124" s="35">
        <f t="shared" si="12"/>
        <v>137.17199999999997</v>
      </c>
      <c r="T124" s="39"/>
      <c r="U124" s="33" t="str">
        <f>IF(OR(T124="x",ISNUMBER(MATCH(SUBSTITUTE(A124,"-",""),Kundenbestand!$C$5:$C$3004,0)),ISNUMBER(MATCH(SUBSTITUTE(B124,"-",""),Kundenbestand!$C$5:$C$3004,0))),"x","")</f>
        <v/>
      </c>
      <c r="V124" s="35">
        <f t="shared" si="13"/>
        <v>0</v>
      </c>
    </row>
    <row r="125" spans="1:22" x14ac:dyDescent="0.3">
      <c r="A125" s="33" t="s">
        <v>740</v>
      </c>
      <c r="B125" s="33" t="s">
        <v>741</v>
      </c>
      <c r="C125" s="33" t="s">
        <v>233</v>
      </c>
      <c r="D125" s="33" t="s">
        <v>742</v>
      </c>
      <c r="E125" s="33" t="s">
        <v>743</v>
      </c>
      <c r="F125" s="33" t="s">
        <v>744</v>
      </c>
      <c r="G125" s="34">
        <v>42518</v>
      </c>
      <c r="H125" s="33">
        <f t="shared" si="7"/>
        <v>2016</v>
      </c>
      <c r="I125" s="35">
        <v>154.01</v>
      </c>
      <c r="J125" s="36">
        <v>1.42</v>
      </c>
      <c r="K125" s="35">
        <f t="shared" si="8"/>
        <v>218.69419999999997</v>
      </c>
      <c r="L125" s="33" t="s">
        <v>77</v>
      </c>
      <c r="M125" s="33" t="s">
        <v>78</v>
      </c>
      <c r="N125" s="33" t="s">
        <v>745</v>
      </c>
      <c r="O125" s="37" t="s">
        <v>94</v>
      </c>
      <c r="P125" s="33" t="str">
        <f t="shared" si="9"/>
        <v>ja</v>
      </c>
      <c r="Q125" s="33" t="str">
        <f t="shared" si="10"/>
        <v>2013–2016</v>
      </c>
      <c r="R125" s="38">
        <f t="shared" si="11"/>
        <v>0.4</v>
      </c>
      <c r="S125" s="35">
        <f t="shared" si="12"/>
        <v>131.21651999999997</v>
      </c>
      <c r="T125" s="39"/>
      <c r="U125" s="33" t="str">
        <f>IF(OR(T125="x",ISNUMBER(MATCH(SUBSTITUTE(A125,"-",""),Kundenbestand!$C$5:$C$3004,0)),ISNUMBER(MATCH(SUBSTITUTE(B125,"-",""),Kundenbestand!$C$5:$C$3004,0))),"x","")</f>
        <v/>
      </c>
      <c r="V125" s="35">
        <f t="shared" si="13"/>
        <v>0</v>
      </c>
    </row>
    <row r="126" spans="1:22" x14ac:dyDescent="0.3">
      <c r="A126" s="33" t="s">
        <v>746</v>
      </c>
      <c r="B126" s="33" t="s">
        <v>747</v>
      </c>
      <c r="C126" s="33" t="s">
        <v>233</v>
      </c>
      <c r="D126" s="33" t="s">
        <v>748</v>
      </c>
      <c r="E126" s="33" t="s">
        <v>749</v>
      </c>
      <c r="F126" s="33"/>
      <c r="G126" s="34">
        <v>42540</v>
      </c>
      <c r="H126" s="33">
        <f t="shared" si="7"/>
        <v>2016</v>
      </c>
      <c r="I126" s="35">
        <v>140</v>
      </c>
      <c r="J126" s="36">
        <v>1.42</v>
      </c>
      <c r="K126" s="35">
        <f t="shared" si="8"/>
        <v>198.79999999999998</v>
      </c>
      <c r="L126" s="33" t="s">
        <v>77</v>
      </c>
      <c r="M126" s="33" t="s">
        <v>78</v>
      </c>
      <c r="N126" s="33" t="s">
        <v>750</v>
      </c>
      <c r="O126" s="37" t="s">
        <v>87</v>
      </c>
      <c r="P126" s="33" t="str">
        <f t="shared" si="9"/>
        <v>ja</v>
      </c>
      <c r="Q126" s="33" t="str">
        <f t="shared" si="10"/>
        <v>2013–2016</v>
      </c>
      <c r="R126" s="38">
        <f t="shared" si="11"/>
        <v>0.4</v>
      </c>
      <c r="S126" s="35">
        <f t="shared" si="12"/>
        <v>119.27999999999999</v>
      </c>
      <c r="T126" s="39"/>
      <c r="U126" s="33" t="str">
        <f>IF(OR(T126="x",ISNUMBER(MATCH(SUBSTITUTE(A126,"-",""),Kundenbestand!$C$5:$C$3004,0)),ISNUMBER(MATCH(SUBSTITUTE(B126,"-",""),Kundenbestand!$C$5:$C$3004,0))),"x","")</f>
        <v/>
      </c>
      <c r="V126" s="35">
        <f t="shared" si="13"/>
        <v>0</v>
      </c>
    </row>
    <row r="127" spans="1:22" x14ac:dyDescent="0.3">
      <c r="A127" s="33" t="s">
        <v>751</v>
      </c>
      <c r="B127" s="33" t="s">
        <v>752</v>
      </c>
      <c r="C127" s="33" t="s">
        <v>233</v>
      </c>
      <c r="D127" s="33" t="s">
        <v>753</v>
      </c>
      <c r="E127" s="33" t="s">
        <v>754</v>
      </c>
      <c r="F127" s="33" t="s">
        <v>755</v>
      </c>
      <c r="G127" s="34">
        <v>38684</v>
      </c>
      <c r="H127" s="33">
        <f t="shared" si="7"/>
        <v>2005</v>
      </c>
      <c r="I127" s="35">
        <v>112</v>
      </c>
      <c r="J127" s="36">
        <v>1.42</v>
      </c>
      <c r="K127" s="35">
        <f t="shared" si="8"/>
        <v>159.04</v>
      </c>
      <c r="L127" s="33" t="s">
        <v>77</v>
      </c>
      <c r="M127" s="33" t="s">
        <v>78</v>
      </c>
      <c r="N127" s="33" t="s">
        <v>756</v>
      </c>
      <c r="O127" s="37" t="s">
        <v>118</v>
      </c>
      <c r="P127" s="33" t="str">
        <f t="shared" si="9"/>
        <v>ja</v>
      </c>
      <c r="Q127" s="33" t="str">
        <f t="shared" si="10"/>
        <v>bis 2012</v>
      </c>
      <c r="R127" s="38">
        <f t="shared" si="11"/>
        <v>0.5</v>
      </c>
      <c r="S127" s="35">
        <f t="shared" si="12"/>
        <v>79.52</v>
      </c>
      <c r="T127" s="39"/>
      <c r="U127" s="33" t="str">
        <f>IF(OR(T127="x",ISNUMBER(MATCH(SUBSTITUTE(A127,"-",""),Kundenbestand!$C$5:$C$3004,0)),ISNUMBER(MATCH(SUBSTITUTE(B127,"-",""),Kundenbestand!$C$5:$C$3004,0))),"x","")</f>
        <v/>
      </c>
      <c r="V127" s="35">
        <f t="shared" si="13"/>
        <v>0</v>
      </c>
    </row>
    <row r="128" spans="1:22" x14ac:dyDescent="0.3">
      <c r="A128" s="33" t="s">
        <v>757</v>
      </c>
      <c r="B128" s="33" t="s">
        <v>758</v>
      </c>
      <c r="C128" s="33" t="s">
        <v>233</v>
      </c>
      <c r="D128" s="33" t="s">
        <v>759</v>
      </c>
      <c r="E128" s="33" t="s">
        <v>760</v>
      </c>
      <c r="F128" s="33" t="s">
        <v>761</v>
      </c>
      <c r="G128" s="34">
        <v>39167</v>
      </c>
      <c r="H128" s="33">
        <f t="shared" si="7"/>
        <v>2007</v>
      </c>
      <c r="I128" s="35">
        <v>112</v>
      </c>
      <c r="J128" s="36">
        <v>1.42</v>
      </c>
      <c r="K128" s="35">
        <f t="shared" si="8"/>
        <v>159.04</v>
      </c>
      <c r="L128" s="33" t="s">
        <v>77</v>
      </c>
      <c r="M128" s="33" t="s">
        <v>78</v>
      </c>
      <c r="N128" s="33" t="s">
        <v>762</v>
      </c>
      <c r="O128" s="37" t="s">
        <v>87</v>
      </c>
      <c r="P128" s="33" t="str">
        <f t="shared" si="9"/>
        <v>ja</v>
      </c>
      <c r="Q128" s="33" t="str">
        <f t="shared" si="10"/>
        <v>bis 2012</v>
      </c>
      <c r="R128" s="38">
        <f t="shared" si="11"/>
        <v>0.5</v>
      </c>
      <c r="S128" s="35">
        <f t="shared" si="12"/>
        <v>79.52</v>
      </c>
      <c r="T128" s="39"/>
      <c r="U128" s="33" t="str">
        <f>IF(OR(T128="x",ISNUMBER(MATCH(SUBSTITUTE(A128,"-",""),Kundenbestand!$C$5:$C$3004,0)),ISNUMBER(MATCH(SUBSTITUTE(B128,"-",""),Kundenbestand!$C$5:$C$3004,0))),"x","")</f>
        <v/>
      </c>
      <c r="V128" s="35">
        <f t="shared" si="13"/>
        <v>0</v>
      </c>
    </row>
    <row r="129" spans="1:22" x14ac:dyDescent="0.3">
      <c r="A129" s="33" t="s">
        <v>763</v>
      </c>
      <c r="B129" s="33" t="s">
        <v>764</v>
      </c>
      <c r="C129" s="33" t="s">
        <v>233</v>
      </c>
      <c r="D129" s="33" t="s">
        <v>765</v>
      </c>
      <c r="E129" s="33" t="s">
        <v>766</v>
      </c>
      <c r="F129" s="33" t="s">
        <v>767</v>
      </c>
      <c r="G129" s="34">
        <v>37005</v>
      </c>
      <c r="H129" s="33">
        <f t="shared" si="7"/>
        <v>2001</v>
      </c>
      <c r="I129" s="35">
        <v>80.5</v>
      </c>
      <c r="J129" s="36">
        <v>1.42</v>
      </c>
      <c r="K129" s="35">
        <f t="shared" si="8"/>
        <v>114.30999999999999</v>
      </c>
      <c r="L129" s="33" t="s">
        <v>77</v>
      </c>
      <c r="M129" s="33" t="s">
        <v>78</v>
      </c>
      <c r="N129" s="33" t="s">
        <v>768</v>
      </c>
      <c r="O129" s="37" t="s">
        <v>94</v>
      </c>
      <c r="P129" s="33" t="str">
        <f t="shared" si="9"/>
        <v>ja</v>
      </c>
      <c r="Q129" s="33" t="str">
        <f t="shared" si="10"/>
        <v>bis 2012</v>
      </c>
      <c r="R129" s="38">
        <f t="shared" si="11"/>
        <v>0.5</v>
      </c>
      <c r="S129" s="35">
        <f t="shared" si="12"/>
        <v>57.154999999999994</v>
      </c>
      <c r="T129" s="39"/>
      <c r="U129" s="33" t="str">
        <f>IF(OR(T129="x",ISNUMBER(MATCH(SUBSTITUTE(A129,"-",""),Kundenbestand!$C$5:$C$3004,0)),ISNUMBER(MATCH(SUBSTITUTE(B129,"-",""),Kundenbestand!$C$5:$C$3004,0))),"x","")</f>
        <v/>
      </c>
      <c r="V129" s="35">
        <f t="shared" si="13"/>
        <v>0</v>
      </c>
    </row>
    <row r="130" spans="1:22" x14ac:dyDescent="0.3">
      <c r="A130" s="33" t="s">
        <v>769</v>
      </c>
      <c r="B130" s="33" t="s">
        <v>770</v>
      </c>
      <c r="C130" s="33" t="s">
        <v>233</v>
      </c>
      <c r="D130" s="33" t="s">
        <v>771</v>
      </c>
      <c r="E130" s="33" t="s">
        <v>772</v>
      </c>
      <c r="F130" s="33"/>
      <c r="G130" s="34">
        <v>40656</v>
      </c>
      <c r="H130" s="33">
        <f t="shared" ref="H130:H193" si="14">IF(ISNUMBER(G130),YEAR(G130),"")</f>
        <v>2011</v>
      </c>
      <c r="I130" s="35">
        <v>175</v>
      </c>
      <c r="J130" s="36">
        <v>1.42</v>
      </c>
      <c r="K130" s="35">
        <f t="shared" ref="K130:K193" si="15">IF(AND(ISNUMBER(I130),ISNUMBER(J130)),I130*J130,0)</f>
        <v>248.5</v>
      </c>
      <c r="L130" s="33" t="s">
        <v>77</v>
      </c>
      <c r="M130" s="33" t="s">
        <v>78</v>
      </c>
      <c r="N130" s="33" t="s">
        <v>773</v>
      </c>
      <c r="O130" s="37" t="s">
        <v>94</v>
      </c>
      <c r="P130" s="33" t="str">
        <f t="shared" ref="P130:P193" si="16">IF(LEFT(L130,13)="Inlibra Paket","nein – Frontlist 2026",IF(K130&lt;=0,"nein – Preis fehlt","ja"))</f>
        <v>ja</v>
      </c>
      <c r="Q130" s="33" t="str">
        <f t="shared" ref="Q130:Q193" si="17">IF(H130="","",INDEX(Klasse_Name,MATCH(H130,Klasse_ab,1)))</f>
        <v>bis 2012</v>
      </c>
      <c r="R130" s="38">
        <f t="shared" ref="R130:R193" si="18">IF(H130="",0,INDEX(Klasse_Rabatt,MATCH(H130,Klasse_ab,1)))</f>
        <v>0.5</v>
      </c>
      <c r="S130" s="35">
        <f t="shared" ref="S130:S193" si="19">IF(P130="ja",K130*(1-R130),0)</f>
        <v>124.25</v>
      </c>
      <c r="T130" s="39"/>
      <c r="U130" s="33" t="str">
        <f>IF(OR(T130="x",ISNUMBER(MATCH(SUBSTITUTE(A130,"-",""),Kundenbestand!$C$5:$C$3004,0)),ISNUMBER(MATCH(SUBSTITUTE(B130,"-",""),Kundenbestand!$C$5:$C$3004,0))),"x","")</f>
        <v/>
      </c>
      <c r="V130" s="35">
        <f t="shared" ref="V130:V193" si="20">IF(U130="x",S130,0)</f>
        <v>0</v>
      </c>
    </row>
    <row r="131" spans="1:22" x14ac:dyDescent="0.3">
      <c r="A131" s="33" t="s">
        <v>774</v>
      </c>
      <c r="B131" s="33" t="s">
        <v>775</v>
      </c>
      <c r="C131" s="33" t="s">
        <v>233</v>
      </c>
      <c r="D131" s="33" t="s">
        <v>776</v>
      </c>
      <c r="E131" s="33" t="s">
        <v>777</v>
      </c>
      <c r="F131" s="33" t="s">
        <v>778</v>
      </c>
      <c r="G131" s="34">
        <v>36794</v>
      </c>
      <c r="H131" s="33">
        <f t="shared" si="14"/>
        <v>2000</v>
      </c>
      <c r="I131" s="35">
        <v>77</v>
      </c>
      <c r="J131" s="36">
        <v>1.42</v>
      </c>
      <c r="K131" s="35">
        <f t="shared" si="15"/>
        <v>109.33999999999999</v>
      </c>
      <c r="L131" s="33" t="s">
        <v>77</v>
      </c>
      <c r="M131" s="33" t="s">
        <v>78</v>
      </c>
      <c r="N131" s="33" t="s">
        <v>711</v>
      </c>
      <c r="O131" s="37" t="s">
        <v>87</v>
      </c>
      <c r="P131" s="33" t="str">
        <f t="shared" si="16"/>
        <v>ja</v>
      </c>
      <c r="Q131" s="33" t="str">
        <f t="shared" si="17"/>
        <v>bis 2012</v>
      </c>
      <c r="R131" s="38">
        <f t="shared" si="18"/>
        <v>0.5</v>
      </c>
      <c r="S131" s="35">
        <f t="shared" si="19"/>
        <v>54.669999999999995</v>
      </c>
      <c r="T131" s="39"/>
      <c r="U131" s="33" t="str">
        <f>IF(OR(T131="x",ISNUMBER(MATCH(SUBSTITUTE(A131,"-",""),Kundenbestand!$C$5:$C$3004,0)),ISNUMBER(MATCH(SUBSTITUTE(B131,"-",""),Kundenbestand!$C$5:$C$3004,0))),"x","")</f>
        <v/>
      </c>
      <c r="V131" s="35">
        <f t="shared" si="20"/>
        <v>0</v>
      </c>
    </row>
    <row r="132" spans="1:22" x14ac:dyDescent="0.3">
      <c r="A132" s="33" t="s">
        <v>779</v>
      </c>
      <c r="B132" s="33" t="s">
        <v>780</v>
      </c>
      <c r="C132" s="33" t="s">
        <v>233</v>
      </c>
      <c r="D132" s="33" t="s">
        <v>781</v>
      </c>
      <c r="E132" s="33" t="s">
        <v>782</v>
      </c>
      <c r="F132" s="33"/>
      <c r="G132" s="34">
        <v>39258</v>
      </c>
      <c r="H132" s="33">
        <f t="shared" si="14"/>
        <v>2007</v>
      </c>
      <c r="I132" s="35">
        <v>98</v>
      </c>
      <c r="J132" s="36">
        <v>1.42</v>
      </c>
      <c r="K132" s="35">
        <f t="shared" si="15"/>
        <v>139.16</v>
      </c>
      <c r="L132" s="33" t="s">
        <v>77</v>
      </c>
      <c r="M132" s="33" t="s">
        <v>78</v>
      </c>
      <c r="N132" s="33" t="s">
        <v>783</v>
      </c>
      <c r="O132" s="37" t="s">
        <v>94</v>
      </c>
      <c r="P132" s="33" t="str">
        <f t="shared" si="16"/>
        <v>ja</v>
      </c>
      <c r="Q132" s="33" t="str">
        <f t="shared" si="17"/>
        <v>bis 2012</v>
      </c>
      <c r="R132" s="38">
        <f t="shared" si="18"/>
        <v>0.5</v>
      </c>
      <c r="S132" s="35">
        <f t="shared" si="19"/>
        <v>69.58</v>
      </c>
      <c r="T132" s="39"/>
      <c r="U132" s="33" t="str">
        <f>IF(OR(T132="x",ISNUMBER(MATCH(SUBSTITUTE(A132,"-",""),Kundenbestand!$C$5:$C$3004,0)),ISNUMBER(MATCH(SUBSTITUTE(B132,"-",""),Kundenbestand!$C$5:$C$3004,0))),"x","")</f>
        <v/>
      </c>
      <c r="V132" s="35">
        <f t="shared" si="20"/>
        <v>0</v>
      </c>
    </row>
    <row r="133" spans="1:22" x14ac:dyDescent="0.3">
      <c r="A133" s="33" t="s">
        <v>784</v>
      </c>
      <c r="B133" s="33" t="s">
        <v>785</v>
      </c>
      <c r="C133" s="33" t="s">
        <v>233</v>
      </c>
      <c r="D133" s="33" t="s">
        <v>786</v>
      </c>
      <c r="E133" s="33" t="s">
        <v>787</v>
      </c>
      <c r="F133" s="33" t="s">
        <v>788</v>
      </c>
      <c r="G133" s="34">
        <v>42423</v>
      </c>
      <c r="H133" s="33">
        <f t="shared" si="14"/>
        <v>2016</v>
      </c>
      <c r="I133" s="35">
        <v>112</v>
      </c>
      <c r="J133" s="36">
        <v>1.42</v>
      </c>
      <c r="K133" s="35">
        <f t="shared" si="15"/>
        <v>159.04</v>
      </c>
      <c r="L133" s="33" t="s">
        <v>77</v>
      </c>
      <c r="M133" s="33" t="s">
        <v>78</v>
      </c>
      <c r="N133" s="33" t="s">
        <v>789</v>
      </c>
      <c r="O133" s="37" t="s">
        <v>87</v>
      </c>
      <c r="P133" s="33" t="str">
        <f t="shared" si="16"/>
        <v>ja</v>
      </c>
      <c r="Q133" s="33" t="str">
        <f t="shared" si="17"/>
        <v>2013–2016</v>
      </c>
      <c r="R133" s="38">
        <f t="shared" si="18"/>
        <v>0.4</v>
      </c>
      <c r="S133" s="35">
        <f t="shared" si="19"/>
        <v>95.423999999999992</v>
      </c>
      <c r="T133" s="39"/>
      <c r="U133" s="33" t="str">
        <f>IF(OR(T133="x",ISNUMBER(MATCH(SUBSTITUTE(A133,"-",""),Kundenbestand!$C$5:$C$3004,0)),ISNUMBER(MATCH(SUBSTITUTE(B133,"-",""),Kundenbestand!$C$5:$C$3004,0))),"x","")</f>
        <v/>
      </c>
      <c r="V133" s="35">
        <f t="shared" si="20"/>
        <v>0</v>
      </c>
    </row>
    <row r="134" spans="1:22" x14ac:dyDescent="0.3">
      <c r="A134" s="33" t="s">
        <v>790</v>
      </c>
      <c r="B134" s="33" t="s">
        <v>791</v>
      </c>
      <c r="C134" s="33" t="s">
        <v>233</v>
      </c>
      <c r="D134" s="33" t="s">
        <v>792</v>
      </c>
      <c r="E134" s="33" t="s">
        <v>793</v>
      </c>
      <c r="F134" s="33"/>
      <c r="G134" s="34">
        <v>40931</v>
      </c>
      <c r="H134" s="33">
        <f t="shared" si="14"/>
        <v>2012</v>
      </c>
      <c r="I134" s="35">
        <v>182</v>
      </c>
      <c r="J134" s="36">
        <v>1.42</v>
      </c>
      <c r="K134" s="35">
        <f t="shared" si="15"/>
        <v>258.44</v>
      </c>
      <c r="L134" s="33" t="s">
        <v>77</v>
      </c>
      <c r="M134" s="33" t="s">
        <v>78</v>
      </c>
      <c r="N134" s="33" t="s">
        <v>794</v>
      </c>
      <c r="O134" s="37" t="s">
        <v>87</v>
      </c>
      <c r="P134" s="33" t="str">
        <f t="shared" si="16"/>
        <v>ja</v>
      </c>
      <c r="Q134" s="33" t="str">
        <f t="shared" si="17"/>
        <v>bis 2012</v>
      </c>
      <c r="R134" s="38">
        <f t="shared" si="18"/>
        <v>0.5</v>
      </c>
      <c r="S134" s="35">
        <f t="shared" si="19"/>
        <v>129.22</v>
      </c>
      <c r="T134" s="39"/>
      <c r="U134" s="33" t="str">
        <f>IF(OR(T134="x",ISNUMBER(MATCH(SUBSTITUTE(A134,"-",""),Kundenbestand!$C$5:$C$3004,0)),ISNUMBER(MATCH(SUBSTITUTE(B134,"-",""),Kundenbestand!$C$5:$C$3004,0))),"x","")</f>
        <v/>
      </c>
      <c r="V134" s="35">
        <f t="shared" si="20"/>
        <v>0</v>
      </c>
    </row>
    <row r="135" spans="1:22" x14ac:dyDescent="0.3">
      <c r="A135" s="33" t="s">
        <v>795</v>
      </c>
      <c r="B135" s="33" t="s">
        <v>796</v>
      </c>
      <c r="C135" s="33" t="s">
        <v>233</v>
      </c>
      <c r="D135" s="33" t="s">
        <v>797</v>
      </c>
      <c r="E135" s="33" t="s">
        <v>798</v>
      </c>
      <c r="F135" s="33" t="s">
        <v>799</v>
      </c>
      <c r="G135" s="34">
        <v>40481</v>
      </c>
      <c r="H135" s="33">
        <f t="shared" si="14"/>
        <v>2010</v>
      </c>
      <c r="I135" s="35">
        <v>161</v>
      </c>
      <c r="J135" s="36">
        <v>1.42</v>
      </c>
      <c r="K135" s="35">
        <f t="shared" si="15"/>
        <v>228.61999999999998</v>
      </c>
      <c r="L135" s="33" t="s">
        <v>77</v>
      </c>
      <c r="M135" s="33" t="s">
        <v>78</v>
      </c>
      <c r="N135" s="33" t="s">
        <v>800</v>
      </c>
      <c r="O135" s="37" t="s">
        <v>87</v>
      </c>
      <c r="P135" s="33" t="str">
        <f t="shared" si="16"/>
        <v>ja</v>
      </c>
      <c r="Q135" s="33" t="str">
        <f t="shared" si="17"/>
        <v>bis 2012</v>
      </c>
      <c r="R135" s="38">
        <f t="shared" si="18"/>
        <v>0.5</v>
      </c>
      <c r="S135" s="35">
        <f t="shared" si="19"/>
        <v>114.30999999999999</v>
      </c>
      <c r="T135" s="39"/>
      <c r="U135" s="33" t="str">
        <f>IF(OR(T135="x",ISNUMBER(MATCH(SUBSTITUTE(A135,"-",""),Kundenbestand!$C$5:$C$3004,0)),ISNUMBER(MATCH(SUBSTITUTE(B135,"-",""),Kundenbestand!$C$5:$C$3004,0))),"x","")</f>
        <v/>
      </c>
      <c r="V135" s="35">
        <f t="shared" si="20"/>
        <v>0</v>
      </c>
    </row>
    <row r="136" spans="1:22" x14ac:dyDescent="0.3">
      <c r="A136" s="33" t="s">
        <v>801</v>
      </c>
      <c r="B136" s="33" t="s">
        <v>802</v>
      </c>
      <c r="C136" s="33" t="s">
        <v>233</v>
      </c>
      <c r="D136" s="33" t="s">
        <v>803</v>
      </c>
      <c r="E136" s="33" t="s">
        <v>804</v>
      </c>
      <c r="F136" s="33" t="s">
        <v>805</v>
      </c>
      <c r="G136" s="34">
        <v>41702</v>
      </c>
      <c r="H136" s="33">
        <f t="shared" si="14"/>
        <v>2014</v>
      </c>
      <c r="I136" s="35">
        <v>140</v>
      </c>
      <c r="J136" s="36">
        <v>1.42</v>
      </c>
      <c r="K136" s="35">
        <f t="shared" si="15"/>
        <v>198.79999999999998</v>
      </c>
      <c r="L136" s="33" t="s">
        <v>77</v>
      </c>
      <c r="M136" s="33" t="s">
        <v>78</v>
      </c>
      <c r="N136" s="33" t="s">
        <v>806</v>
      </c>
      <c r="O136" s="37" t="s">
        <v>94</v>
      </c>
      <c r="P136" s="33" t="str">
        <f t="shared" si="16"/>
        <v>ja</v>
      </c>
      <c r="Q136" s="33" t="str">
        <f t="shared" si="17"/>
        <v>2013–2016</v>
      </c>
      <c r="R136" s="38">
        <f t="shared" si="18"/>
        <v>0.4</v>
      </c>
      <c r="S136" s="35">
        <f t="shared" si="19"/>
        <v>119.27999999999999</v>
      </c>
      <c r="T136" s="39"/>
      <c r="U136" s="33" t="str">
        <f>IF(OR(T136="x",ISNUMBER(MATCH(SUBSTITUTE(A136,"-",""),Kundenbestand!$C$5:$C$3004,0)),ISNUMBER(MATCH(SUBSTITUTE(B136,"-",""),Kundenbestand!$C$5:$C$3004,0))),"x","")</f>
        <v/>
      </c>
      <c r="V136" s="35">
        <f t="shared" si="20"/>
        <v>0</v>
      </c>
    </row>
    <row r="137" spans="1:22" x14ac:dyDescent="0.3">
      <c r="A137" s="33" t="s">
        <v>807</v>
      </c>
      <c r="B137" s="33" t="s">
        <v>808</v>
      </c>
      <c r="C137" s="33" t="s">
        <v>233</v>
      </c>
      <c r="D137" s="33" t="s">
        <v>809</v>
      </c>
      <c r="E137" s="33" t="s">
        <v>810</v>
      </c>
      <c r="F137" s="33"/>
      <c r="G137" s="34">
        <v>32047</v>
      </c>
      <c r="H137" s="33">
        <f t="shared" si="14"/>
        <v>1987</v>
      </c>
      <c r="I137" s="35">
        <v>140</v>
      </c>
      <c r="J137" s="36">
        <v>1.42</v>
      </c>
      <c r="K137" s="35">
        <f t="shared" si="15"/>
        <v>198.79999999999998</v>
      </c>
      <c r="L137" s="33" t="s">
        <v>77</v>
      </c>
      <c r="M137" s="33" t="s">
        <v>78</v>
      </c>
      <c r="N137" s="33" t="s">
        <v>811</v>
      </c>
      <c r="O137" s="37" t="s">
        <v>94</v>
      </c>
      <c r="P137" s="33" t="str">
        <f t="shared" si="16"/>
        <v>ja</v>
      </c>
      <c r="Q137" s="33" t="str">
        <f t="shared" si="17"/>
        <v>bis 2012</v>
      </c>
      <c r="R137" s="38">
        <f t="shared" si="18"/>
        <v>0.5</v>
      </c>
      <c r="S137" s="35">
        <f t="shared" si="19"/>
        <v>99.399999999999991</v>
      </c>
      <c r="T137" s="39"/>
      <c r="U137" s="33" t="str">
        <f>IF(OR(T137="x",ISNUMBER(MATCH(SUBSTITUTE(A137,"-",""),Kundenbestand!$C$5:$C$3004,0)),ISNUMBER(MATCH(SUBSTITUTE(B137,"-",""),Kundenbestand!$C$5:$C$3004,0))),"x","")</f>
        <v/>
      </c>
      <c r="V137" s="35">
        <f t="shared" si="20"/>
        <v>0</v>
      </c>
    </row>
    <row r="138" spans="1:22" x14ac:dyDescent="0.3">
      <c r="A138" s="33" t="s">
        <v>812</v>
      </c>
      <c r="B138" s="33" t="s">
        <v>813</v>
      </c>
      <c r="C138" s="33" t="s">
        <v>233</v>
      </c>
      <c r="D138" s="33" t="s">
        <v>809</v>
      </c>
      <c r="E138" s="33" t="s">
        <v>814</v>
      </c>
      <c r="F138" s="33"/>
      <c r="G138" s="34">
        <v>33152</v>
      </c>
      <c r="H138" s="33">
        <f t="shared" si="14"/>
        <v>1990</v>
      </c>
      <c r="I138" s="35">
        <v>112</v>
      </c>
      <c r="J138" s="36">
        <v>1.42</v>
      </c>
      <c r="K138" s="35">
        <f t="shared" si="15"/>
        <v>159.04</v>
      </c>
      <c r="L138" s="33" t="s">
        <v>77</v>
      </c>
      <c r="M138" s="33" t="s">
        <v>78</v>
      </c>
      <c r="N138" s="33" t="s">
        <v>815</v>
      </c>
      <c r="O138" s="37" t="s">
        <v>94</v>
      </c>
      <c r="P138" s="33" t="str">
        <f t="shared" si="16"/>
        <v>ja</v>
      </c>
      <c r="Q138" s="33" t="str">
        <f t="shared" si="17"/>
        <v>bis 2012</v>
      </c>
      <c r="R138" s="38">
        <f t="shared" si="18"/>
        <v>0.5</v>
      </c>
      <c r="S138" s="35">
        <f t="shared" si="19"/>
        <v>79.52</v>
      </c>
      <c r="T138" s="39"/>
      <c r="U138" s="33" t="str">
        <f>IF(OR(T138="x",ISNUMBER(MATCH(SUBSTITUTE(A138,"-",""),Kundenbestand!$C$5:$C$3004,0)),ISNUMBER(MATCH(SUBSTITUTE(B138,"-",""),Kundenbestand!$C$5:$C$3004,0))),"x","")</f>
        <v/>
      </c>
      <c r="V138" s="35">
        <f t="shared" si="20"/>
        <v>0</v>
      </c>
    </row>
    <row r="139" spans="1:22" x14ac:dyDescent="0.3">
      <c r="A139" s="33" t="s">
        <v>816</v>
      </c>
      <c r="B139" s="33" t="s">
        <v>817</v>
      </c>
      <c r="C139" s="33" t="s">
        <v>233</v>
      </c>
      <c r="D139" s="33" t="s">
        <v>818</v>
      </c>
      <c r="E139" s="33" t="s">
        <v>819</v>
      </c>
      <c r="F139" s="33" t="s">
        <v>820</v>
      </c>
      <c r="G139" s="34">
        <v>42337</v>
      </c>
      <c r="H139" s="33">
        <f t="shared" si="14"/>
        <v>2015</v>
      </c>
      <c r="I139" s="35">
        <v>161</v>
      </c>
      <c r="J139" s="36">
        <v>1.42</v>
      </c>
      <c r="K139" s="35">
        <f t="shared" si="15"/>
        <v>228.61999999999998</v>
      </c>
      <c r="L139" s="33" t="s">
        <v>77</v>
      </c>
      <c r="M139" s="33" t="s">
        <v>78</v>
      </c>
      <c r="N139" s="33" t="s">
        <v>821</v>
      </c>
      <c r="O139" s="37" t="s">
        <v>94</v>
      </c>
      <c r="P139" s="33" t="str">
        <f t="shared" si="16"/>
        <v>ja</v>
      </c>
      <c r="Q139" s="33" t="str">
        <f t="shared" si="17"/>
        <v>2013–2016</v>
      </c>
      <c r="R139" s="38">
        <f t="shared" si="18"/>
        <v>0.4</v>
      </c>
      <c r="S139" s="35">
        <f t="shared" si="19"/>
        <v>137.17199999999997</v>
      </c>
      <c r="T139" s="39"/>
      <c r="U139" s="33" t="str">
        <f>IF(OR(T139="x",ISNUMBER(MATCH(SUBSTITUTE(A139,"-",""),Kundenbestand!$C$5:$C$3004,0)),ISNUMBER(MATCH(SUBSTITUTE(B139,"-",""),Kundenbestand!$C$5:$C$3004,0))),"x","")</f>
        <v/>
      </c>
      <c r="V139" s="35">
        <f t="shared" si="20"/>
        <v>0</v>
      </c>
    </row>
    <row r="140" spans="1:22" x14ac:dyDescent="0.3">
      <c r="A140" s="33" t="s">
        <v>822</v>
      </c>
      <c r="B140" s="33" t="s">
        <v>823</v>
      </c>
      <c r="C140" s="33" t="s">
        <v>233</v>
      </c>
      <c r="D140" s="33" t="s">
        <v>824</v>
      </c>
      <c r="E140" s="33" t="s">
        <v>825</v>
      </c>
      <c r="F140" s="33"/>
      <c r="G140" s="34">
        <v>42442</v>
      </c>
      <c r="H140" s="33">
        <f t="shared" si="14"/>
        <v>2016</v>
      </c>
      <c r="I140" s="35">
        <v>126</v>
      </c>
      <c r="J140" s="36">
        <v>1.42</v>
      </c>
      <c r="K140" s="35">
        <f t="shared" si="15"/>
        <v>178.92</v>
      </c>
      <c r="L140" s="33" t="s">
        <v>77</v>
      </c>
      <c r="M140" s="33" t="s">
        <v>78</v>
      </c>
      <c r="N140" s="33" t="s">
        <v>826</v>
      </c>
      <c r="O140" s="37" t="s">
        <v>94</v>
      </c>
      <c r="P140" s="33" t="str">
        <f t="shared" si="16"/>
        <v>ja</v>
      </c>
      <c r="Q140" s="33" t="str">
        <f t="shared" si="17"/>
        <v>2013–2016</v>
      </c>
      <c r="R140" s="38">
        <f t="shared" si="18"/>
        <v>0.4</v>
      </c>
      <c r="S140" s="35">
        <f t="shared" si="19"/>
        <v>107.35199999999999</v>
      </c>
      <c r="T140" s="39"/>
      <c r="U140" s="33" t="str">
        <f>IF(OR(T140="x",ISNUMBER(MATCH(SUBSTITUTE(A140,"-",""),Kundenbestand!$C$5:$C$3004,0)),ISNUMBER(MATCH(SUBSTITUTE(B140,"-",""),Kundenbestand!$C$5:$C$3004,0))),"x","")</f>
        <v/>
      </c>
      <c r="V140" s="35">
        <f t="shared" si="20"/>
        <v>0</v>
      </c>
    </row>
    <row r="141" spans="1:22" x14ac:dyDescent="0.3">
      <c r="A141" s="33" t="s">
        <v>827</v>
      </c>
      <c r="B141" s="33" t="s">
        <v>828</v>
      </c>
      <c r="C141" s="33" t="s">
        <v>233</v>
      </c>
      <c r="D141" s="33" t="s">
        <v>824</v>
      </c>
      <c r="E141" s="33" t="s">
        <v>829</v>
      </c>
      <c r="F141" s="33"/>
      <c r="G141" s="34">
        <v>42337</v>
      </c>
      <c r="H141" s="33">
        <f t="shared" si="14"/>
        <v>2015</v>
      </c>
      <c r="I141" s="35">
        <v>98</v>
      </c>
      <c r="J141" s="36">
        <v>1.42</v>
      </c>
      <c r="K141" s="35">
        <f t="shared" si="15"/>
        <v>139.16</v>
      </c>
      <c r="L141" s="33" t="s">
        <v>77</v>
      </c>
      <c r="M141" s="33" t="s">
        <v>78</v>
      </c>
      <c r="N141" s="33" t="s">
        <v>830</v>
      </c>
      <c r="O141" s="37" t="s">
        <v>94</v>
      </c>
      <c r="P141" s="33" t="str">
        <f t="shared" si="16"/>
        <v>ja</v>
      </c>
      <c r="Q141" s="33" t="str">
        <f t="shared" si="17"/>
        <v>2013–2016</v>
      </c>
      <c r="R141" s="38">
        <f t="shared" si="18"/>
        <v>0.4</v>
      </c>
      <c r="S141" s="35">
        <f t="shared" si="19"/>
        <v>83.495999999999995</v>
      </c>
      <c r="T141" s="39"/>
      <c r="U141" s="33" t="str">
        <f>IF(OR(T141="x",ISNUMBER(MATCH(SUBSTITUTE(A141,"-",""),Kundenbestand!$C$5:$C$3004,0)),ISNUMBER(MATCH(SUBSTITUTE(B141,"-",""),Kundenbestand!$C$5:$C$3004,0))),"x","")</f>
        <v/>
      </c>
      <c r="V141" s="35">
        <f t="shared" si="20"/>
        <v>0</v>
      </c>
    </row>
    <row r="142" spans="1:22" x14ac:dyDescent="0.3">
      <c r="A142" s="33" t="s">
        <v>831</v>
      </c>
      <c r="B142" s="33" t="s">
        <v>832</v>
      </c>
      <c r="C142" s="33" t="s">
        <v>233</v>
      </c>
      <c r="D142" s="33" t="s">
        <v>833</v>
      </c>
      <c r="E142" s="33" t="s">
        <v>834</v>
      </c>
      <c r="F142" s="33"/>
      <c r="G142" s="34">
        <v>42527</v>
      </c>
      <c r="H142" s="33">
        <f t="shared" si="14"/>
        <v>2016</v>
      </c>
      <c r="I142" s="35">
        <v>147</v>
      </c>
      <c r="J142" s="36">
        <v>1.42</v>
      </c>
      <c r="K142" s="35">
        <f t="shared" si="15"/>
        <v>208.73999999999998</v>
      </c>
      <c r="L142" s="33" t="s">
        <v>77</v>
      </c>
      <c r="M142" s="33" t="s">
        <v>78</v>
      </c>
      <c r="N142" s="33" t="s">
        <v>835</v>
      </c>
      <c r="O142" s="37" t="s">
        <v>118</v>
      </c>
      <c r="P142" s="33" t="str">
        <f t="shared" si="16"/>
        <v>ja</v>
      </c>
      <c r="Q142" s="33" t="str">
        <f t="shared" si="17"/>
        <v>2013–2016</v>
      </c>
      <c r="R142" s="38">
        <f t="shared" si="18"/>
        <v>0.4</v>
      </c>
      <c r="S142" s="35">
        <f t="shared" si="19"/>
        <v>125.24399999999999</v>
      </c>
      <c r="T142" s="39"/>
      <c r="U142" s="33" t="str">
        <f>IF(OR(T142="x",ISNUMBER(MATCH(SUBSTITUTE(A142,"-",""),Kundenbestand!$C$5:$C$3004,0)),ISNUMBER(MATCH(SUBSTITUTE(B142,"-",""),Kundenbestand!$C$5:$C$3004,0))),"x","")</f>
        <v/>
      </c>
      <c r="V142" s="35">
        <f t="shared" si="20"/>
        <v>0</v>
      </c>
    </row>
    <row r="143" spans="1:22" x14ac:dyDescent="0.3">
      <c r="A143" s="33" t="s">
        <v>836</v>
      </c>
      <c r="B143" s="33" t="s">
        <v>837</v>
      </c>
      <c r="C143" s="33" t="s">
        <v>233</v>
      </c>
      <c r="D143" s="33" t="s">
        <v>838</v>
      </c>
      <c r="E143" s="33" t="s">
        <v>839</v>
      </c>
      <c r="F143" s="33" t="s">
        <v>840</v>
      </c>
      <c r="G143" s="34">
        <v>42449</v>
      </c>
      <c r="H143" s="33">
        <f t="shared" si="14"/>
        <v>2016</v>
      </c>
      <c r="I143" s="35">
        <v>112</v>
      </c>
      <c r="J143" s="36">
        <v>1.42</v>
      </c>
      <c r="K143" s="35">
        <f t="shared" si="15"/>
        <v>159.04</v>
      </c>
      <c r="L143" s="33" t="s">
        <v>77</v>
      </c>
      <c r="M143" s="33" t="s">
        <v>78</v>
      </c>
      <c r="N143" s="33" t="s">
        <v>841</v>
      </c>
      <c r="O143" s="37" t="s">
        <v>80</v>
      </c>
      <c r="P143" s="33" t="str">
        <f t="shared" si="16"/>
        <v>ja</v>
      </c>
      <c r="Q143" s="33" t="str">
        <f t="shared" si="17"/>
        <v>2013–2016</v>
      </c>
      <c r="R143" s="38">
        <f t="shared" si="18"/>
        <v>0.4</v>
      </c>
      <c r="S143" s="35">
        <f t="shared" si="19"/>
        <v>95.423999999999992</v>
      </c>
      <c r="T143" s="39"/>
      <c r="U143" s="33" t="str">
        <f>IF(OR(T143="x",ISNUMBER(MATCH(SUBSTITUTE(A143,"-",""),Kundenbestand!$C$5:$C$3004,0)),ISNUMBER(MATCH(SUBSTITUTE(B143,"-",""),Kundenbestand!$C$5:$C$3004,0))),"x","")</f>
        <v/>
      </c>
      <c r="V143" s="35">
        <f t="shared" si="20"/>
        <v>0</v>
      </c>
    </row>
    <row r="144" spans="1:22" x14ac:dyDescent="0.3">
      <c r="A144" s="33" t="s">
        <v>842</v>
      </c>
      <c r="B144" s="33" t="s">
        <v>843</v>
      </c>
      <c r="C144" s="33" t="s">
        <v>233</v>
      </c>
      <c r="D144" s="33" t="s">
        <v>771</v>
      </c>
      <c r="E144" s="33" t="s">
        <v>844</v>
      </c>
      <c r="F144" s="33" t="s">
        <v>845</v>
      </c>
      <c r="G144" s="34">
        <v>42310</v>
      </c>
      <c r="H144" s="33">
        <f t="shared" si="14"/>
        <v>2015</v>
      </c>
      <c r="I144" s="35">
        <v>112</v>
      </c>
      <c r="J144" s="36">
        <v>1.42</v>
      </c>
      <c r="K144" s="35">
        <f t="shared" si="15"/>
        <v>159.04</v>
      </c>
      <c r="L144" s="33" t="s">
        <v>77</v>
      </c>
      <c r="M144" s="33" t="s">
        <v>78</v>
      </c>
      <c r="N144" s="33" t="s">
        <v>846</v>
      </c>
      <c r="O144" s="37" t="s">
        <v>94</v>
      </c>
      <c r="P144" s="33" t="str">
        <f t="shared" si="16"/>
        <v>ja</v>
      </c>
      <c r="Q144" s="33" t="str">
        <f t="shared" si="17"/>
        <v>2013–2016</v>
      </c>
      <c r="R144" s="38">
        <f t="shared" si="18"/>
        <v>0.4</v>
      </c>
      <c r="S144" s="35">
        <f t="shared" si="19"/>
        <v>95.423999999999992</v>
      </c>
      <c r="T144" s="39"/>
      <c r="U144" s="33" t="str">
        <f>IF(OR(T144="x",ISNUMBER(MATCH(SUBSTITUTE(A144,"-",""),Kundenbestand!$C$5:$C$3004,0)),ISNUMBER(MATCH(SUBSTITUTE(B144,"-",""),Kundenbestand!$C$5:$C$3004,0))),"x","")</f>
        <v/>
      </c>
      <c r="V144" s="35">
        <f t="shared" si="20"/>
        <v>0</v>
      </c>
    </row>
    <row r="145" spans="1:22" x14ac:dyDescent="0.3">
      <c r="A145" s="33" t="s">
        <v>847</v>
      </c>
      <c r="B145" s="33" t="s">
        <v>848</v>
      </c>
      <c r="C145" s="33" t="s">
        <v>233</v>
      </c>
      <c r="D145" s="33" t="s">
        <v>259</v>
      </c>
      <c r="E145" s="33" t="s">
        <v>849</v>
      </c>
      <c r="F145" s="33" t="s">
        <v>850</v>
      </c>
      <c r="G145" s="34">
        <v>32132</v>
      </c>
      <c r="H145" s="33">
        <f t="shared" si="14"/>
        <v>1987</v>
      </c>
      <c r="I145" s="35">
        <v>157.5</v>
      </c>
      <c r="J145" s="36">
        <v>1.42</v>
      </c>
      <c r="K145" s="35">
        <f t="shared" si="15"/>
        <v>223.64999999999998</v>
      </c>
      <c r="L145" s="33" t="s">
        <v>77</v>
      </c>
      <c r="M145" s="33" t="s">
        <v>78</v>
      </c>
      <c r="N145" s="33" t="s">
        <v>851</v>
      </c>
      <c r="O145" s="37" t="s">
        <v>80</v>
      </c>
      <c r="P145" s="33" t="str">
        <f t="shared" si="16"/>
        <v>ja</v>
      </c>
      <c r="Q145" s="33" t="str">
        <f t="shared" si="17"/>
        <v>bis 2012</v>
      </c>
      <c r="R145" s="38">
        <f t="shared" si="18"/>
        <v>0.5</v>
      </c>
      <c r="S145" s="35">
        <f t="shared" si="19"/>
        <v>111.82499999999999</v>
      </c>
      <c r="T145" s="39"/>
      <c r="U145" s="33" t="str">
        <f>IF(OR(T145="x",ISNUMBER(MATCH(SUBSTITUTE(A145,"-",""),Kundenbestand!$C$5:$C$3004,0)),ISNUMBER(MATCH(SUBSTITUTE(B145,"-",""),Kundenbestand!$C$5:$C$3004,0))),"x","")</f>
        <v/>
      </c>
      <c r="V145" s="35">
        <f t="shared" si="20"/>
        <v>0</v>
      </c>
    </row>
    <row r="146" spans="1:22" x14ac:dyDescent="0.3">
      <c r="A146" s="33" t="s">
        <v>852</v>
      </c>
      <c r="B146" s="33" t="s">
        <v>853</v>
      </c>
      <c r="C146" s="33" t="s">
        <v>233</v>
      </c>
      <c r="D146" s="33" t="s">
        <v>259</v>
      </c>
      <c r="E146" s="33" t="s">
        <v>854</v>
      </c>
      <c r="F146" s="33"/>
      <c r="G146" s="34">
        <v>42358</v>
      </c>
      <c r="H146" s="33">
        <f t="shared" si="14"/>
        <v>2015</v>
      </c>
      <c r="I146" s="35">
        <v>112</v>
      </c>
      <c r="J146" s="36">
        <v>1.42</v>
      </c>
      <c r="K146" s="35">
        <f t="shared" si="15"/>
        <v>159.04</v>
      </c>
      <c r="L146" s="33" t="s">
        <v>77</v>
      </c>
      <c r="M146" s="33" t="s">
        <v>78</v>
      </c>
      <c r="N146" s="33" t="s">
        <v>855</v>
      </c>
      <c r="O146" s="37" t="s">
        <v>80</v>
      </c>
      <c r="P146" s="33" t="str">
        <f t="shared" si="16"/>
        <v>ja</v>
      </c>
      <c r="Q146" s="33" t="str">
        <f t="shared" si="17"/>
        <v>2013–2016</v>
      </c>
      <c r="R146" s="38">
        <f t="shared" si="18"/>
        <v>0.4</v>
      </c>
      <c r="S146" s="35">
        <f t="shared" si="19"/>
        <v>95.423999999999992</v>
      </c>
      <c r="T146" s="39"/>
      <c r="U146" s="33" t="str">
        <f>IF(OR(T146="x",ISNUMBER(MATCH(SUBSTITUTE(A146,"-",""),Kundenbestand!$C$5:$C$3004,0)),ISNUMBER(MATCH(SUBSTITUTE(B146,"-",""),Kundenbestand!$C$5:$C$3004,0))),"x","")</f>
        <v/>
      </c>
      <c r="V146" s="35">
        <f t="shared" si="20"/>
        <v>0</v>
      </c>
    </row>
    <row r="147" spans="1:22" x14ac:dyDescent="0.3">
      <c r="A147" s="33" t="s">
        <v>856</v>
      </c>
      <c r="B147" s="33" t="s">
        <v>857</v>
      </c>
      <c r="C147" s="33" t="s">
        <v>233</v>
      </c>
      <c r="D147" s="33" t="s">
        <v>858</v>
      </c>
      <c r="E147" s="33" t="s">
        <v>859</v>
      </c>
      <c r="F147" s="33" t="s">
        <v>860</v>
      </c>
      <c r="G147" s="34">
        <v>42364</v>
      </c>
      <c r="H147" s="33">
        <f t="shared" si="14"/>
        <v>2015</v>
      </c>
      <c r="I147" s="35">
        <v>126</v>
      </c>
      <c r="J147" s="36">
        <v>1.42</v>
      </c>
      <c r="K147" s="35">
        <f t="shared" si="15"/>
        <v>178.92</v>
      </c>
      <c r="L147" s="33" t="s">
        <v>77</v>
      </c>
      <c r="M147" s="33" t="s">
        <v>78</v>
      </c>
      <c r="N147" s="33" t="s">
        <v>861</v>
      </c>
      <c r="O147" s="37" t="s">
        <v>80</v>
      </c>
      <c r="P147" s="33" t="str">
        <f t="shared" si="16"/>
        <v>ja</v>
      </c>
      <c r="Q147" s="33" t="str">
        <f t="shared" si="17"/>
        <v>2013–2016</v>
      </c>
      <c r="R147" s="38">
        <f t="shared" si="18"/>
        <v>0.4</v>
      </c>
      <c r="S147" s="35">
        <f t="shared" si="19"/>
        <v>107.35199999999999</v>
      </c>
      <c r="T147" s="39"/>
      <c r="U147" s="33" t="str">
        <f>IF(OR(T147="x",ISNUMBER(MATCH(SUBSTITUTE(A147,"-",""),Kundenbestand!$C$5:$C$3004,0)),ISNUMBER(MATCH(SUBSTITUTE(B147,"-",""),Kundenbestand!$C$5:$C$3004,0))),"x","")</f>
        <v/>
      </c>
      <c r="V147" s="35">
        <f t="shared" si="20"/>
        <v>0</v>
      </c>
    </row>
    <row r="148" spans="1:22" x14ac:dyDescent="0.3">
      <c r="A148" s="33" t="s">
        <v>862</v>
      </c>
      <c r="B148" s="33" t="s">
        <v>863</v>
      </c>
      <c r="C148" s="33" t="s">
        <v>233</v>
      </c>
      <c r="D148" s="33" t="s">
        <v>456</v>
      </c>
      <c r="E148" s="33" t="s">
        <v>864</v>
      </c>
      <c r="F148" s="33"/>
      <c r="G148" s="34">
        <v>42364</v>
      </c>
      <c r="H148" s="33">
        <f t="shared" si="14"/>
        <v>2015</v>
      </c>
      <c r="I148" s="35">
        <v>112</v>
      </c>
      <c r="J148" s="36">
        <v>1.42</v>
      </c>
      <c r="K148" s="35">
        <f t="shared" si="15"/>
        <v>159.04</v>
      </c>
      <c r="L148" s="33" t="s">
        <v>77</v>
      </c>
      <c r="M148" s="33" t="s">
        <v>78</v>
      </c>
      <c r="N148" s="33" t="s">
        <v>865</v>
      </c>
      <c r="O148" s="37" t="s">
        <v>94</v>
      </c>
      <c r="P148" s="33" t="str">
        <f t="shared" si="16"/>
        <v>ja</v>
      </c>
      <c r="Q148" s="33" t="str">
        <f t="shared" si="17"/>
        <v>2013–2016</v>
      </c>
      <c r="R148" s="38">
        <f t="shared" si="18"/>
        <v>0.4</v>
      </c>
      <c r="S148" s="35">
        <f t="shared" si="19"/>
        <v>95.423999999999992</v>
      </c>
      <c r="T148" s="39"/>
      <c r="U148" s="33" t="str">
        <f>IF(OR(T148="x",ISNUMBER(MATCH(SUBSTITUTE(A148,"-",""),Kundenbestand!$C$5:$C$3004,0)),ISNUMBER(MATCH(SUBSTITUTE(B148,"-",""),Kundenbestand!$C$5:$C$3004,0))),"x","")</f>
        <v/>
      </c>
      <c r="V148" s="35">
        <f t="shared" si="20"/>
        <v>0</v>
      </c>
    </row>
    <row r="149" spans="1:22" x14ac:dyDescent="0.3">
      <c r="A149" s="33" t="s">
        <v>866</v>
      </c>
      <c r="B149" s="33" t="s">
        <v>867</v>
      </c>
      <c r="C149" s="33" t="s">
        <v>233</v>
      </c>
      <c r="D149" s="33" t="s">
        <v>868</v>
      </c>
      <c r="E149" s="33" t="s">
        <v>869</v>
      </c>
      <c r="F149" s="33" t="s">
        <v>870</v>
      </c>
      <c r="G149" s="34">
        <v>42364</v>
      </c>
      <c r="H149" s="33">
        <f t="shared" si="14"/>
        <v>2015</v>
      </c>
      <c r="I149" s="35">
        <v>154.01</v>
      </c>
      <c r="J149" s="36">
        <v>1.42</v>
      </c>
      <c r="K149" s="35">
        <f t="shared" si="15"/>
        <v>218.69419999999997</v>
      </c>
      <c r="L149" s="33" t="s">
        <v>77</v>
      </c>
      <c r="M149" s="33" t="s">
        <v>78</v>
      </c>
      <c r="N149" s="33" t="s">
        <v>871</v>
      </c>
      <c r="O149" s="37" t="s">
        <v>80</v>
      </c>
      <c r="P149" s="33" t="str">
        <f t="shared" si="16"/>
        <v>ja</v>
      </c>
      <c r="Q149" s="33" t="str">
        <f t="shared" si="17"/>
        <v>2013–2016</v>
      </c>
      <c r="R149" s="38">
        <f t="shared" si="18"/>
        <v>0.4</v>
      </c>
      <c r="S149" s="35">
        <f t="shared" si="19"/>
        <v>131.21651999999997</v>
      </c>
      <c r="T149" s="39"/>
      <c r="U149" s="33" t="str">
        <f>IF(OR(T149="x",ISNUMBER(MATCH(SUBSTITUTE(A149,"-",""),Kundenbestand!$C$5:$C$3004,0)),ISNUMBER(MATCH(SUBSTITUTE(B149,"-",""),Kundenbestand!$C$5:$C$3004,0))),"x","")</f>
        <v/>
      </c>
      <c r="V149" s="35">
        <f t="shared" si="20"/>
        <v>0</v>
      </c>
    </row>
    <row r="150" spans="1:22" x14ac:dyDescent="0.3">
      <c r="A150" s="33" t="s">
        <v>872</v>
      </c>
      <c r="B150" s="33" t="s">
        <v>873</v>
      </c>
      <c r="C150" s="33" t="s">
        <v>233</v>
      </c>
      <c r="D150" s="33" t="s">
        <v>874</v>
      </c>
      <c r="E150" s="33" t="s">
        <v>875</v>
      </c>
      <c r="F150" s="33"/>
      <c r="G150" s="34">
        <v>42345</v>
      </c>
      <c r="H150" s="33">
        <f t="shared" si="14"/>
        <v>2015</v>
      </c>
      <c r="I150" s="35">
        <v>98</v>
      </c>
      <c r="J150" s="36">
        <v>1.42</v>
      </c>
      <c r="K150" s="35">
        <f t="shared" si="15"/>
        <v>139.16</v>
      </c>
      <c r="L150" s="33" t="s">
        <v>77</v>
      </c>
      <c r="M150" s="33" t="s">
        <v>78</v>
      </c>
      <c r="N150" s="33" t="s">
        <v>876</v>
      </c>
      <c r="O150" s="37" t="s">
        <v>87</v>
      </c>
      <c r="P150" s="33" t="str">
        <f t="shared" si="16"/>
        <v>ja</v>
      </c>
      <c r="Q150" s="33" t="str">
        <f t="shared" si="17"/>
        <v>2013–2016</v>
      </c>
      <c r="R150" s="38">
        <f t="shared" si="18"/>
        <v>0.4</v>
      </c>
      <c r="S150" s="35">
        <f t="shared" si="19"/>
        <v>83.495999999999995</v>
      </c>
      <c r="T150" s="39"/>
      <c r="U150" s="33" t="str">
        <f>IF(OR(T150="x",ISNUMBER(MATCH(SUBSTITUTE(A150,"-",""),Kundenbestand!$C$5:$C$3004,0)),ISNUMBER(MATCH(SUBSTITUTE(B150,"-",""),Kundenbestand!$C$5:$C$3004,0))),"x","")</f>
        <v/>
      </c>
      <c r="V150" s="35">
        <f t="shared" si="20"/>
        <v>0</v>
      </c>
    </row>
    <row r="151" spans="1:22" x14ac:dyDescent="0.3">
      <c r="A151" s="33" t="s">
        <v>877</v>
      </c>
      <c r="B151" s="33" t="s">
        <v>878</v>
      </c>
      <c r="C151" s="33" t="s">
        <v>233</v>
      </c>
      <c r="D151" s="33" t="s">
        <v>879</v>
      </c>
      <c r="E151" s="33" t="s">
        <v>880</v>
      </c>
      <c r="F151" s="33" t="s">
        <v>881</v>
      </c>
      <c r="G151" s="34">
        <v>42364</v>
      </c>
      <c r="H151" s="33">
        <f t="shared" si="14"/>
        <v>2015</v>
      </c>
      <c r="I151" s="35">
        <v>112</v>
      </c>
      <c r="J151" s="36">
        <v>1.42</v>
      </c>
      <c r="K151" s="35">
        <f t="shared" si="15"/>
        <v>159.04</v>
      </c>
      <c r="L151" s="33" t="s">
        <v>77</v>
      </c>
      <c r="M151" s="33" t="s">
        <v>78</v>
      </c>
      <c r="N151" s="33" t="s">
        <v>882</v>
      </c>
      <c r="O151" s="37" t="s">
        <v>87</v>
      </c>
      <c r="P151" s="33" t="str">
        <f t="shared" si="16"/>
        <v>ja</v>
      </c>
      <c r="Q151" s="33" t="str">
        <f t="shared" si="17"/>
        <v>2013–2016</v>
      </c>
      <c r="R151" s="38">
        <f t="shared" si="18"/>
        <v>0.4</v>
      </c>
      <c r="S151" s="35">
        <f t="shared" si="19"/>
        <v>95.423999999999992</v>
      </c>
      <c r="T151" s="39"/>
      <c r="U151" s="33" t="str">
        <f>IF(OR(T151="x",ISNUMBER(MATCH(SUBSTITUTE(A151,"-",""),Kundenbestand!$C$5:$C$3004,0)),ISNUMBER(MATCH(SUBSTITUTE(B151,"-",""),Kundenbestand!$C$5:$C$3004,0))),"x","")</f>
        <v/>
      </c>
      <c r="V151" s="35">
        <f t="shared" si="20"/>
        <v>0</v>
      </c>
    </row>
    <row r="152" spans="1:22" x14ac:dyDescent="0.3">
      <c r="A152" s="33" t="s">
        <v>883</v>
      </c>
      <c r="B152" s="33" t="s">
        <v>884</v>
      </c>
      <c r="C152" s="33" t="s">
        <v>233</v>
      </c>
      <c r="D152" s="33" t="s">
        <v>885</v>
      </c>
      <c r="E152" s="33" t="s">
        <v>886</v>
      </c>
      <c r="F152" s="33" t="s">
        <v>887</v>
      </c>
      <c r="G152" s="34">
        <v>41827</v>
      </c>
      <c r="H152" s="33">
        <f t="shared" si="14"/>
        <v>2014</v>
      </c>
      <c r="I152" s="35">
        <v>84</v>
      </c>
      <c r="J152" s="36">
        <v>1.42</v>
      </c>
      <c r="K152" s="35">
        <f t="shared" si="15"/>
        <v>119.28</v>
      </c>
      <c r="L152" s="33" t="s">
        <v>77</v>
      </c>
      <c r="M152" s="33" t="s">
        <v>78</v>
      </c>
      <c r="N152" s="33" t="s">
        <v>888</v>
      </c>
      <c r="O152" s="37" t="s">
        <v>94</v>
      </c>
      <c r="P152" s="33" t="str">
        <f t="shared" si="16"/>
        <v>ja</v>
      </c>
      <c r="Q152" s="33" t="str">
        <f t="shared" si="17"/>
        <v>2013–2016</v>
      </c>
      <c r="R152" s="38">
        <f t="shared" si="18"/>
        <v>0.4</v>
      </c>
      <c r="S152" s="35">
        <f t="shared" si="19"/>
        <v>71.567999999999998</v>
      </c>
      <c r="T152" s="39"/>
      <c r="U152" s="33" t="str">
        <f>IF(OR(T152="x",ISNUMBER(MATCH(SUBSTITUTE(A152,"-",""),Kundenbestand!$C$5:$C$3004,0)),ISNUMBER(MATCH(SUBSTITUTE(B152,"-",""),Kundenbestand!$C$5:$C$3004,0))),"x","")</f>
        <v/>
      </c>
      <c r="V152" s="35">
        <f t="shared" si="20"/>
        <v>0</v>
      </c>
    </row>
    <row r="153" spans="1:22" x14ac:dyDescent="0.3">
      <c r="A153" s="33" t="s">
        <v>889</v>
      </c>
      <c r="B153" s="33" t="s">
        <v>890</v>
      </c>
      <c r="C153" s="33" t="s">
        <v>233</v>
      </c>
      <c r="D153" s="33" t="s">
        <v>885</v>
      </c>
      <c r="E153" s="33" t="s">
        <v>891</v>
      </c>
      <c r="F153" s="33" t="s">
        <v>892</v>
      </c>
      <c r="G153" s="34">
        <v>41960</v>
      </c>
      <c r="H153" s="33">
        <f t="shared" si="14"/>
        <v>2014</v>
      </c>
      <c r="I153" s="35">
        <v>84</v>
      </c>
      <c r="J153" s="36">
        <v>1.42</v>
      </c>
      <c r="K153" s="35">
        <f t="shared" si="15"/>
        <v>119.28</v>
      </c>
      <c r="L153" s="33" t="s">
        <v>77</v>
      </c>
      <c r="M153" s="33" t="s">
        <v>78</v>
      </c>
      <c r="N153" s="33" t="s">
        <v>417</v>
      </c>
      <c r="O153" s="37" t="s">
        <v>87</v>
      </c>
      <c r="P153" s="33" t="str">
        <f t="shared" si="16"/>
        <v>ja</v>
      </c>
      <c r="Q153" s="33" t="str">
        <f t="shared" si="17"/>
        <v>2013–2016</v>
      </c>
      <c r="R153" s="38">
        <f t="shared" si="18"/>
        <v>0.4</v>
      </c>
      <c r="S153" s="35">
        <f t="shared" si="19"/>
        <v>71.567999999999998</v>
      </c>
      <c r="T153" s="39"/>
      <c r="U153" s="33" t="str">
        <f>IF(OR(T153="x",ISNUMBER(MATCH(SUBSTITUTE(A153,"-",""),Kundenbestand!$C$5:$C$3004,0)),ISNUMBER(MATCH(SUBSTITUTE(B153,"-",""),Kundenbestand!$C$5:$C$3004,0))),"x","")</f>
        <v/>
      </c>
      <c r="V153" s="35">
        <f t="shared" si="20"/>
        <v>0</v>
      </c>
    </row>
    <row r="154" spans="1:22" x14ac:dyDescent="0.3">
      <c r="A154" s="33" t="s">
        <v>893</v>
      </c>
      <c r="B154" s="33" t="s">
        <v>894</v>
      </c>
      <c r="C154" s="33" t="s">
        <v>233</v>
      </c>
      <c r="D154" s="33" t="s">
        <v>895</v>
      </c>
      <c r="E154" s="33" t="s">
        <v>896</v>
      </c>
      <c r="F154" s="33"/>
      <c r="G154" s="34">
        <v>40686</v>
      </c>
      <c r="H154" s="33">
        <f t="shared" si="14"/>
        <v>2011</v>
      </c>
      <c r="I154" s="35">
        <v>140</v>
      </c>
      <c r="J154" s="36">
        <v>1.42</v>
      </c>
      <c r="K154" s="35">
        <f t="shared" si="15"/>
        <v>198.79999999999998</v>
      </c>
      <c r="L154" s="33" t="s">
        <v>77</v>
      </c>
      <c r="M154" s="33" t="s">
        <v>78</v>
      </c>
      <c r="N154" s="33" t="s">
        <v>897</v>
      </c>
      <c r="O154" s="37" t="s">
        <v>94</v>
      </c>
      <c r="P154" s="33" t="str">
        <f t="shared" si="16"/>
        <v>ja</v>
      </c>
      <c r="Q154" s="33" t="str">
        <f t="shared" si="17"/>
        <v>bis 2012</v>
      </c>
      <c r="R154" s="38">
        <f t="shared" si="18"/>
        <v>0.5</v>
      </c>
      <c r="S154" s="35">
        <f t="shared" si="19"/>
        <v>99.399999999999991</v>
      </c>
      <c r="T154" s="39"/>
      <c r="U154" s="33" t="str">
        <f>IF(OR(T154="x",ISNUMBER(MATCH(SUBSTITUTE(A154,"-",""),Kundenbestand!$C$5:$C$3004,0)),ISNUMBER(MATCH(SUBSTITUTE(B154,"-",""),Kundenbestand!$C$5:$C$3004,0))),"x","")</f>
        <v/>
      </c>
      <c r="V154" s="35">
        <f t="shared" si="20"/>
        <v>0</v>
      </c>
    </row>
    <row r="155" spans="1:22" x14ac:dyDescent="0.3">
      <c r="A155" s="33" t="s">
        <v>898</v>
      </c>
      <c r="B155" s="33" t="s">
        <v>899</v>
      </c>
      <c r="C155" s="33" t="s">
        <v>233</v>
      </c>
      <c r="D155" s="33" t="s">
        <v>571</v>
      </c>
      <c r="E155" s="33" t="s">
        <v>900</v>
      </c>
      <c r="F155" s="33" t="s">
        <v>901</v>
      </c>
      <c r="G155" s="34">
        <v>35723</v>
      </c>
      <c r="H155" s="33">
        <f t="shared" si="14"/>
        <v>1997</v>
      </c>
      <c r="I155" s="35">
        <v>126</v>
      </c>
      <c r="J155" s="36">
        <v>1.42</v>
      </c>
      <c r="K155" s="35">
        <f t="shared" si="15"/>
        <v>178.92</v>
      </c>
      <c r="L155" s="33" t="s">
        <v>77</v>
      </c>
      <c r="M155" s="33" t="s">
        <v>78</v>
      </c>
      <c r="N155" s="33" t="s">
        <v>902</v>
      </c>
      <c r="O155" s="37" t="s">
        <v>94</v>
      </c>
      <c r="P155" s="33" t="str">
        <f t="shared" si="16"/>
        <v>ja</v>
      </c>
      <c r="Q155" s="33" t="str">
        <f t="shared" si="17"/>
        <v>bis 2012</v>
      </c>
      <c r="R155" s="38">
        <f t="shared" si="18"/>
        <v>0.5</v>
      </c>
      <c r="S155" s="35">
        <f t="shared" si="19"/>
        <v>89.46</v>
      </c>
      <c r="T155" s="39"/>
      <c r="U155" s="33" t="str">
        <f>IF(OR(T155="x",ISNUMBER(MATCH(SUBSTITUTE(A155,"-",""),Kundenbestand!$C$5:$C$3004,0)),ISNUMBER(MATCH(SUBSTITUTE(B155,"-",""),Kundenbestand!$C$5:$C$3004,0))),"x","")</f>
        <v/>
      </c>
      <c r="V155" s="35">
        <f t="shared" si="20"/>
        <v>0</v>
      </c>
    </row>
    <row r="156" spans="1:22" x14ac:dyDescent="0.3">
      <c r="A156" s="33" t="s">
        <v>903</v>
      </c>
      <c r="B156" s="33" t="s">
        <v>904</v>
      </c>
      <c r="C156" s="33" t="s">
        <v>233</v>
      </c>
      <c r="D156" s="33" t="s">
        <v>905</v>
      </c>
      <c r="E156" s="33" t="s">
        <v>906</v>
      </c>
      <c r="F156" s="33" t="s">
        <v>907</v>
      </c>
      <c r="G156" s="34">
        <v>41464</v>
      </c>
      <c r="H156" s="33">
        <f t="shared" si="14"/>
        <v>2013</v>
      </c>
      <c r="I156" s="35">
        <v>112</v>
      </c>
      <c r="J156" s="36">
        <v>1.42</v>
      </c>
      <c r="K156" s="35">
        <f t="shared" si="15"/>
        <v>159.04</v>
      </c>
      <c r="L156" s="33" t="s">
        <v>77</v>
      </c>
      <c r="M156" s="33" t="s">
        <v>78</v>
      </c>
      <c r="N156" s="33" t="s">
        <v>908</v>
      </c>
      <c r="O156" s="37" t="s">
        <v>87</v>
      </c>
      <c r="P156" s="33" t="str">
        <f t="shared" si="16"/>
        <v>ja</v>
      </c>
      <c r="Q156" s="33" t="str">
        <f t="shared" si="17"/>
        <v>2013–2016</v>
      </c>
      <c r="R156" s="38">
        <f t="shared" si="18"/>
        <v>0.4</v>
      </c>
      <c r="S156" s="35">
        <f t="shared" si="19"/>
        <v>95.423999999999992</v>
      </c>
      <c r="T156" s="39"/>
      <c r="U156" s="33" t="str">
        <f>IF(OR(T156="x",ISNUMBER(MATCH(SUBSTITUTE(A156,"-",""),Kundenbestand!$C$5:$C$3004,0)),ISNUMBER(MATCH(SUBSTITUTE(B156,"-",""),Kundenbestand!$C$5:$C$3004,0))),"x","")</f>
        <v/>
      </c>
      <c r="V156" s="35">
        <f t="shared" si="20"/>
        <v>0</v>
      </c>
    </row>
    <row r="157" spans="1:22" x14ac:dyDescent="0.3">
      <c r="A157" s="33" t="s">
        <v>909</v>
      </c>
      <c r="B157" s="33" t="s">
        <v>910</v>
      </c>
      <c r="C157" s="33" t="s">
        <v>233</v>
      </c>
      <c r="D157" s="33" t="s">
        <v>911</v>
      </c>
      <c r="E157" s="33" t="s">
        <v>912</v>
      </c>
      <c r="F157" s="33" t="s">
        <v>913</v>
      </c>
      <c r="G157" s="34">
        <v>40474</v>
      </c>
      <c r="H157" s="33">
        <f t="shared" si="14"/>
        <v>2010</v>
      </c>
      <c r="I157" s="35">
        <v>98</v>
      </c>
      <c r="J157" s="36">
        <v>1.42</v>
      </c>
      <c r="K157" s="35">
        <f t="shared" si="15"/>
        <v>139.16</v>
      </c>
      <c r="L157" s="33" t="s">
        <v>77</v>
      </c>
      <c r="M157" s="33" t="s">
        <v>78</v>
      </c>
      <c r="N157" s="33" t="s">
        <v>914</v>
      </c>
      <c r="O157" s="37" t="s">
        <v>87</v>
      </c>
      <c r="P157" s="33" t="str">
        <f t="shared" si="16"/>
        <v>ja</v>
      </c>
      <c r="Q157" s="33" t="str">
        <f t="shared" si="17"/>
        <v>bis 2012</v>
      </c>
      <c r="R157" s="38">
        <f t="shared" si="18"/>
        <v>0.5</v>
      </c>
      <c r="S157" s="35">
        <f t="shared" si="19"/>
        <v>69.58</v>
      </c>
      <c r="T157" s="39"/>
      <c r="U157" s="33" t="str">
        <f>IF(OR(T157="x",ISNUMBER(MATCH(SUBSTITUTE(A157,"-",""),Kundenbestand!$C$5:$C$3004,0)),ISNUMBER(MATCH(SUBSTITUTE(B157,"-",""),Kundenbestand!$C$5:$C$3004,0))),"x","")</f>
        <v/>
      </c>
      <c r="V157" s="35">
        <f t="shared" si="20"/>
        <v>0</v>
      </c>
    </row>
    <row r="158" spans="1:22" x14ac:dyDescent="0.3">
      <c r="A158" s="33" t="s">
        <v>915</v>
      </c>
      <c r="B158" s="33" t="s">
        <v>916</v>
      </c>
      <c r="C158" s="33" t="s">
        <v>233</v>
      </c>
      <c r="D158" s="33" t="s">
        <v>917</v>
      </c>
      <c r="E158" s="33" t="s">
        <v>918</v>
      </c>
      <c r="F158" s="33" t="s">
        <v>919</v>
      </c>
      <c r="G158" s="34">
        <v>41003</v>
      </c>
      <c r="H158" s="33">
        <f t="shared" si="14"/>
        <v>2012</v>
      </c>
      <c r="I158" s="35">
        <v>77</v>
      </c>
      <c r="J158" s="36">
        <v>1.42</v>
      </c>
      <c r="K158" s="35">
        <f t="shared" si="15"/>
        <v>109.33999999999999</v>
      </c>
      <c r="L158" s="33" t="s">
        <v>77</v>
      </c>
      <c r="M158" s="33" t="s">
        <v>78</v>
      </c>
      <c r="N158" s="33" t="s">
        <v>920</v>
      </c>
      <c r="O158" s="37" t="s">
        <v>118</v>
      </c>
      <c r="P158" s="33" t="str">
        <f t="shared" si="16"/>
        <v>ja</v>
      </c>
      <c r="Q158" s="33" t="str">
        <f t="shared" si="17"/>
        <v>bis 2012</v>
      </c>
      <c r="R158" s="38">
        <f t="shared" si="18"/>
        <v>0.5</v>
      </c>
      <c r="S158" s="35">
        <f t="shared" si="19"/>
        <v>54.669999999999995</v>
      </c>
      <c r="T158" s="39"/>
      <c r="U158" s="33" t="str">
        <f>IF(OR(T158="x",ISNUMBER(MATCH(SUBSTITUTE(A158,"-",""),Kundenbestand!$C$5:$C$3004,0)),ISNUMBER(MATCH(SUBSTITUTE(B158,"-",""),Kundenbestand!$C$5:$C$3004,0))),"x","")</f>
        <v/>
      </c>
      <c r="V158" s="35">
        <f t="shared" si="20"/>
        <v>0</v>
      </c>
    </row>
    <row r="159" spans="1:22" x14ac:dyDescent="0.3">
      <c r="A159" s="33" t="s">
        <v>921</v>
      </c>
      <c r="B159" s="33" t="s">
        <v>922</v>
      </c>
      <c r="C159" s="33" t="s">
        <v>233</v>
      </c>
      <c r="D159" s="33" t="s">
        <v>923</v>
      </c>
      <c r="E159" s="33" t="s">
        <v>924</v>
      </c>
      <c r="F159" s="33"/>
      <c r="G159" s="34">
        <v>40708</v>
      </c>
      <c r="H159" s="33">
        <f t="shared" si="14"/>
        <v>2011</v>
      </c>
      <c r="I159" s="35">
        <v>84</v>
      </c>
      <c r="J159" s="36">
        <v>1.42</v>
      </c>
      <c r="K159" s="35">
        <f t="shared" si="15"/>
        <v>119.28</v>
      </c>
      <c r="L159" s="33" t="s">
        <v>77</v>
      </c>
      <c r="M159" s="33" t="s">
        <v>78</v>
      </c>
      <c r="N159" s="33" t="s">
        <v>925</v>
      </c>
      <c r="O159" s="37" t="s">
        <v>94</v>
      </c>
      <c r="P159" s="33" t="str">
        <f t="shared" si="16"/>
        <v>ja</v>
      </c>
      <c r="Q159" s="33" t="str">
        <f t="shared" si="17"/>
        <v>bis 2012</v>
      </c>
      <c r="R159" s="38">
        <f t="shared" si="18"/>
        <v>0.5</v>
      </c>
      <c r="S159" s="35">
        <f t="shared" si="19"/>
        <v>59.64</v>
      </c>
      <c r="T159" s="39"/>
      <c r="U159" s="33" t="str">
        <f>IF(OR(T159="x",ISNUMBER(MATCH(SUBSTITUTE(A159,"-",""),Kundenbestand!$C$5:$C$3004,0)),ISNUMBER(MATCH(SUBSTITUTE(B159,"-",""),Kundenbestand!$C$5:$C$3004,0))),"x","")</f>
        <v/>
      </c>
      <c r="V159" s="35">
        <f t="shared" si="20"/>
        <v>0</v>
      </c>
    </row>
    <row r="160" spans="1:22" x14ac:dyDescent="0.3">
      <c r="A160" s="33" t="s">
        <v>926</v>
      </c>
      <c r="B160" s="33" t="s">
        <v>927</v>
      </c>
      <c r="C160" s="33" t="s">
        <v>233</v>
      </c>
      <c r="D160" s="33" t="s">
        <v>928</v>
      </c>
      <c r="E160" s="33" t="s">
        <v>929</v>
      </c>
      <c r="F160" s="33"/>
      <c r="G160" s="34">
        <v>41163</v>
      </c>
      <c r="H160" s="33">
        <f t="shared" si="14"/>
        <v>2012</v>
      </c>
      <c r="I160" s="35">
        <v>112</v>
      </c>
      <c r="J160" s="36">
        <v>1.42</v>
      </c>
      <c r="K160" s="35">
        <f t="shared" si="15"/>
        <v>159.04</v>
      </c>
      <c r="L160" s="33" t="s">
        <v>77</v>
      </c>
      <c r="M160" s="33" t="s">
        <v>78</v>
      </c>
      <c r="N160" s="33" t="s">
        <v>930</v>
      </c>
      <c r="O160" s="37" t="s">
        <v>118</v>
      </c>
      <c r="P160" s="33" t="str">
        <f t="shared" si="16"/>
        <v>ja</v>
      </c>
      <c r="Q160" s="33" t="str">
        <f t="shared" si="17"/>
        <v>bis 2012</v>
      </c>
      <c r="R160" s="38">
        <f t="shared" si="18"/>
        <v>0.5</v>
      </c>
      <c r="S160" s="35">
        <f t="shared" si="19"/>
        <v>79.52</v>
      </c>
      <c r="T160" s="39"/>
      <c r="U160" s="33" t="str">
        <f>IF(OR(T160="x",ISNUMBER(MATCH(SUBSTITUTE(A160,"-",""),Kundenbestand!$C$5:$C$3004,0)),ISNUMBER(MATCH(SUBSTITUTE(B160,"-",""),Kundenbestand!$C$5:$C$3004,0))),"x","")</f>
        <v/>
      </c>
      <c r="V160" s="35">
        <f t="shared" si="20"/>
        <v>0</v>
      </c>
    </row>
    <row r="161" spans="1:22" x14ac:dyDescent="0.3">
      <c r="A161" s="33" t="s">
        <v>931</v>
      </c>
      <c r="B161" s="33" t="s">
        <v>932</v>
      </c>
      <c r="C161" s="33" t="s">
        <v>233</v>
      </c>
      <c r="D161" s="33" t="s">
        <v>933</v>
      </c>
      <c r="E161" s="33" t="s">
        <v>934</v>
      </c>
      <c r="F161" s="33" t="s">
        <v>935</v>
      </c>
      <c r="G161" s="34">
        <v>42498</v>
      </c>
      <c r="H161" s="33">
        <f t="shared" si="14"/>
        <v>2016</v>
      </c>
      <c r="I161" s="35">
        <v>112</v>
      </c>
      <c r="J161" s="36">
        <v>1.42</v>
      </c>
      <c r="K161" s="35">
        <f t="shared" si="15"/>
        <v>159.04</v>
      </c>
      <c r="L161" s="33" t="s">
        <v>77</v>
      </c>
      <c r="M161" s="33" t="s">
        <v>78</v>
      </c>
      <c r="N161" s="33" t="s">
        <v>936</v>
      </c>
      <c r="O161" s="37" t="s">
        <v>94</v>
      </c>
      <c r="P161" s="33" t="str">
        <f t="shared" si="16"/>
        <v>ja</v>
      </c>
      <c r="Q161" s="33" t="str">
        <f t="shared" si="17"/>
        <v>2013–2016</v>
      </c>
      <c r="R161" s="38">
        <f t="shared" si="18"/>
        <v>0.4</v>
      </c>
      <c r="S161" s="35">
        <f t="shared" si="19"/>
        <v>95.423999999999992</v>
      </c>
      <c r="T161" s="39"/>
      <c r="U161" s="33" t="str">
        <f>IF(OR(T161="x",ISNUMBER(MATCH(SUBSTITUTE(A161,"-",""),Kundenbestand!$C$5:$C$3004,0)),ISNUMBER(MATCH(SUBSTITUTE(B161,"-",""),Kundenbestand!$C$5:$C$3004,0))),"x","")</f>
        <v/>
      </c>
      <c r="V161" s="35">
        <f t="shared" si="20"/>
        <v>0</v>
      </c>
    </row>
    <row r="162" spans="1:22" x14ac:dyDescent="0.3">
      <c r="A162" s="33" t="s">
        <v>937</v>
      </c>
      <c r="B162" s="33" t="s">
        <v>938</v>
      </c>
      <c r="C162" s="33" t="s">
        <v>233</v>
      </c>
      <c r="D162" s="33" t="s">
        <v>939</v>
      </c>
      <c r="E162" s="33" t="s">
        <v>940</v>
      </c>
      <c r="F162" s="33"/>
      <c r="G162" s="34">
        <v>42583</v>
      </c>
      <c r="H162" s="33">
        <f t="shared" si="14"/>
        <v>2016</v>
      </c>
      <c r="I162" s="35">
        <v>126</v>
      </c>
      <c r="J162" s="36">
        <v>1.42</v>
      </c>
      <c r="K162" s="35">
        <f t="shared" si="15"/>
        <v>178.92</v>
      </c>
      <c r="L162" s="33" t="s">
        <v>77</v>
      </c>
      <c r="M162" s="33" t="s">
        <v>78</v>
      </c>
      <c r="N162" s="33" t="s">
        <v>941</v>
      </c>
      <c r="O162" s="37" t="s">
        <v>87</v>
      </c>
      <c r="P162" s="33" t="str">
        <f t="shared" si="16"/>
        <v>ja</v>
      </c>
      <c r="Q162" s="33" t="str">
        <f t="shared" si="17"/>
        <v>2013–2016</v>
      </c>
      <c r="R162" s="38">
        <f t="shared" si="18"/>
        <v>0.4</v>
      </c>
      <c r="S162" s="35">
        <f t="shared" si="19"/>
        <v>107.35199999999999</v>
      </c>
      <c r="T162" s="39"/>
      <c r="U162" s="33" t="str">
        <f>IF(OR(T162="x",ISNUMBER(MATCH(SUBSTITUTE(A162,"-",""),Kundenbestand!$C$5:$C$3004,0)),ISNUMBER(MATCH(SUBSTITUTE(B162,"-",""),Kundenbestand!$C$5:$C$3004,0))),"x","")</f>
        <v/>
      </c>
      <c r="V162" s="35">
        <f t="shared" si="20"/>
        <v>0</v>
      </c>
    </row>
    <row r="163" spans="1:22" x14ac:dyDescent="0.3">
      <c r="A163" s="33" t="s">
        <v>942</v>
      </c>
      <c r="B163" s="33" t="s">
        <v>943</v>
      </c>
      <c r="C163" s="33" t="s">
        <v>233</v>
      </c>
      <c r="D163" s="33" t="s">
        <v>868</v>
      </c>
      <c r="E163" s="33" t="s">
        <v>944</v>
      </c>
      <c r="F163" s="33"/>
      <c r="G163" s="34">
        <v>35457</v>
      </c>
      <c r="H163" s="33">
        <f t="shared" si="14"/>
        <v>1997</v>
      </c>
      <c r="I163" s="35">
        <v>122.5</v>
      </c>
      <c r="J163" s="36">
        <v>1.42</v>
      </c>
      <c r="K163" s="35">
        <f t="shared" si="15"/>
        <v>173.95</v>
      </c>
      <c r="L163" s="33" t="s">
        <v>77</v>
      </c>
      <c r="M163" s="33" t="s">
        <v>78</v>
      </c>
      <c r="N163" s="33" t="s">
        <v>945</v>
      </c>
      <c r="O163" s="37" t="s">
        <v>80</v>
      </c>
      <c r="P163" s="33" t="str">
        <f t="shared" si="16"/>
        <v>ja</v>
      </c>
      <c r="Q163" s="33" t="str">
        <f t="shared" si="17"/>
        <v>bis 2012</v>
      </c>
      <c r="R163" s="38">
        <f t="shared" si="18"/>
        <v>0.5</v>
      </c>
      <c r="S163" s="35">
        <f t="shared" si="19"/>
        <v>86.974999999999994</v>
      </c>
      <c r="T163" s="39"/>
      <c r="U163" s="33" t="str">
        <f>IF(OR(T163="x",ISNUMBER(MATCH(SUBSTITUTE(A163,"-",""),Kundenbestand!$C$5:$C$3004,0)),ISNUMBER(MATCH(SUBSTITUTE(B163,"-",""),Kundenbestand!$C$5:$C$3004,0))),"x","")</f>
        <v/>
      </c>
      <c r="V163" s="35">
        <f t="shared" si="20"/>
        <v>0</v>
      </c>
    </row>
    <row r="164" spans="1:22" x14ac:dyDescent="0.3">
      <c r="A164" s="33" t="s">
        <v>946</v>
      </c>
      <c r="B164" s="33" t="s">
        <v>947</v>
      </c>
      <c r="C164" s="33" t="s">
        <v>233</v>
      </c>
      <c r="D164" s="33" t="s">
        <v>948</v>
      </c>
      <c r="E164" s="33" t="s">
        <v>949</v>
      </c>
      <c r="F164" s="33" t="s">
        <v>950</v>
      </c>
      <c r="G164" s="34">
        <v>41189</v>
      </c>
      <c r="H164" s="33">
        <f t="shared" si="14"/>
        <v>2012</v>
      </c>
      <c r="I164" s="35">
        <v>112</v>
      </c>
      <c r="J164" s="36">
        <v>1.42</v>
      </c>
      <c r="K164" s="35">
        <f t="shared" si="15"/>
        <v>159.04</v>
      </c>
      <c r="L164" s="33" t="s">
        <v>77</v>
      </c>
      <c r="M164" s="33" t="s">
        <v>78</v>
      </c>
      <c r="N164" s="33" t="s">
        <v>951</v>
      </c>
      <c r="O164" s="37" t="s">
        <v>87</v>
      </c>
      <c r="P164" s="33" t="str">
        <f t="shared" si="16"/>
        <v>ja</v>
      </c>
      <c r="Q164" s="33" t="str">
        <f t="shared" si="17"/>
        <v>bis 2012</v>
      </c>
      <c r="R164" s="38">
        <f t="shared" si="18"/>
        <v>0.5</v>
      </c>
      <c r="S164" s="35">
        <f t="shared" si="19"/>
        <v>79.52</v>
      </c>
      <c r="T164" s="39"/>
      <c r="U164" s="33" t="str">
        <f>IF(OR(T164="x",ISNUMBER(MATCH(SUBSTITUTE(A164,"-",""),Kundenbestand!$C$5:$C$3004,0)),ISNUMBER(MATCH(SUBSTITUTE(B164,"-",""),Kundenbestand!$C$5:$C$3004,0))),"x","")</f>
        <v/>
      </c>
      <c r="V164" s="35">
        <f t="shared" si="20"/>
        <v>0</v>
      </c>
    </row>
    <row r="165" spans="1:22" x14ac:dyDescent="0.3">
      <c r="A165" s="33" t="s">
        <v>952</v>
      </c>
      <c r="B165" s="33" t="s">
        <v>953</v>
      </c>
      <c r="C165" s="33" t="s">
        <v>233</v>
      </c>
      <c r="D165" s="33" t="s">
        <v>954</v>
      </c>
      <c r="E165" s="33" t="s">
        <v>955</v>
      </c>
      <c r="F165" s="33" t="s">
        <v>956</v>
      </c>
      <c r="G165" s="34">
        <v>41666</v>
      </c>
      <c r="H165" s="33">
        <f t="shared" si="14"/>
        <v>2014</v>
      </c>
      <c r="I165" s="35">
        <v>182</v>
      </c>
      <c r="J165" s="36">
        <v>1.42</v>
      </c>
      <c r="K165" s="35">
        <f t="shared" si="15"/>
        <v>258.44</v>
      </c>
      <c r="L165" s="33" t="s">
        <v>77</v>
      </c>
      <c r="M165" s="33" t="s">
        <v>78</v>
      </c>
      <c r="N165" s="33" t="s">
        <v>957</v>
      </c>
      <c r="O165" s="37" t="s">
        <v>80</v>
      </c>
      <c r="P165" s="33" t="str">
        <f t="shared" si="16"/>
        <v>ja</v>
      </c>
      <c r="Q165" s="33" t="str">
        <f t="shared" si="17"/>
        <v>2013–2016</v>
      </c>
      <c r="R165" s="38">
        <f t="shared" si="18"/>
        <v>0.4</v>
      </c>
      <c r="S165" s="35">
        <f t="shared" si="19"/>
        <v>155.06399999999999</v>
      </c>
      <c r="T165" s="39"/>
      <c r="U165" s="33" t="str">
        <f>IF(OR(T165="x",ISNUMBER(MATCH(SUBSTITUTE(A165,"-",""),Kundenbestand!$C$5:$C$3004,0)),ISNUMBER(MATCH(SUBSTITUTE(B165,"-",""),Kundenbestand!$C$5:$C$3004,0))),"x","")</f>
        <v/>
      </c>
      <c r="V165" s="35">
        <f t="shared" si="20"/>
        <v>0</v>
      </c>
    </row>
    <row r="166" spans="1:22" x14ac:dyDescent="0.3">
      <c r="A166" s="33" t="s">
        <v>958</v>
      </c>
      <c r="B166" s="33" t="s">
        <v>959</v>
      </c>
      <c r="C166" s="33" t="s">
        <v>233</v>
      </c>
      <c r="D166" s="33" t="s">
        <v>960</v>
      </c>
      <c r="E166" s="33" t="s">
        <v>961</v>
      </c>
      <c r="F166" s="33" t="s">
        <v>962</v>
      </c>
      <c r="G166" s="34">
        <v>42471</v>
      </c>
      <c r="H166" s="33">
        <f t="shared" si="14"/>
        <v>2016</v>
      </c>
      <c r="I166" s="35">
        <v>154.01</v>
      </c>
      <c r="J166" s="36">
        <v>1.42</v>
      </c>
      <c r="K166" s="35">
        <f t="shared" si="15"/>
        <v>218.69419999999997</v>
      </c>
      <c r="L166" s="33" t="s">
        <v>77</v>
      </c>
      <c r="M166" s="33" t="s">
        <v>78</v>
      </c>
      <c r="N166" s="33" t="s">
        <v>963</v>
      </c>
      <c r="O166" s="37" t="s">
        <v>87</v>
      </c>
      <c r="P166" s="33" t="str">
        <f t="shared" si="16"/>
        <v>ja</v>
      </c>
      <c r="Q166" s="33" t="str">
        <f t="shared" si="17"/>
        <v>2013–2016</v>
      </c>
      <c r="R166" s="38">
        <f t="shared" si="18"/>
        <v>0.4</v>
      </c>
      <c r="S166" s="35">
        <f t="shared" si="19"/>
        <v>131.21651999999997</v>
      </c>
      <c r="T166" s="39"/>
      <c r="U166" s="33" t="str">
        <f>IF(OR(T166="x",ISNUMBER(MATCH(SUBSTITUTE(A166,"-",""),Kundenbestand!$C$5:$C$3004,0)),ISNUMBER(MATCH(SUBSTITUTE(B166,"-",""),Kundenbestand!$C$5:$C$3004,0))),"x","")</f>
        <v/>
      </c>
      <c r="V166" s="35">
        <f t="shared" si="20"/>
        <v>0</v>
      </c>
    </row>
    <row r="167" spans="1:22" x14ac:dyDescent="0.3">
      <c r="A167" s="33" t="s">
        <v>964</v>
      </c>
      <c r="B167" s="33" t="s">
        <v>965</v>
      </c>
      <c r="C167" s="33" t="s">
        <v>233</v>
      </c>
      <c r="D167" s="33" t="s">
        <v>571</v>
      </c>
      <c r="E167" s="33" t="s">
        <v>966</v>
      </c>
      <c r="F167" s="33"/>
      <c r="G167" s="34">
        <v>42716</v>
      </c>
      <c r="H167" s="33">
        <f t="shared" si="14"/>
        <v>2016</v>
      </c>
      <c r="I167" s="35">
        <v>196</v>
      </c>
      <c r="J167" s="36">
        <v>1.42</v>
      </c>
      <c r="K167" s="35">
        <f t="shared" si="15"/>
        <v>278.32</v>
      </c>
      <c r="L167" s="33" t="s">
        <v>77</v>
      </c>
      <c r="M167" s="33" t="s">
        <v>78</v>
      </c>
      <c r="N167" s="33" t="s">
        <v>967</v>
      </c>
      <c r="O167" s="37" t="s">
        <v>118</v>
      </c>
      <c r="P167" s="33" t="str">
        <f t="shared" si="16"/>
        <v>ja</v>
      </c>
      <c r="Q167" s="33" t="str">
        <f t="shared" si="17"/>
        <v>2013–2016</v>
      </c>
      <c r="R167" s="38">
        <f t="shared" si="18"/>
        <v>0.4</v>
      </c>
      <c r="S167" s="35">
        <f t="shared" si="19"/>
        <v>166.99199999999999</v>
      </c>
      <c r="T167" s="39"/>
      <c r="U167" s="33" t="str">
        <f>IF(OR(T167="x",ISNUMBER(MATCH(SUBSTITUTE(A167,"-",""),Kundenbestand!$C$5:$C$3004,0)),ISNUMBER(MATCH(SUBSTITUTE(B167,"-",""),Kundenbestand!$C$5:$C$3004,0))),"x","")</f>
        <v/>
      </c>
      <c r="V167" s="35">
        <f t="shared" si="20"/>
        <v>0</v>
      </c>
    </row>
    <row r="168" spans="1:22" x14ac:dyDescent="0.3">
      <c r="A168" s="33" t="s">
        <v>968</v>
      </c>
      <c r="B168" s="33" t="s">
        <v>969</v>
      </c>
      <c r="C168" s="33" t="s">
        <v>233</v>
      </c>
      <c r="D168" s="33" t="s">
        <v>970</v>
      </c>
      <c r="E168" s="33" t="s">
        <v>971</v>
      </c>
      <c r="F168" s="33" t="s">
        <v>972</v>
      </c>
      <c r="G168" s="34">
        <v>42653</v>
      </c>
      <c r="H168" s="33">
        <f t="shared" si="14"/>
        <v>2016</v>
      </c>
      <c r="I168" s="35">
        <v>175</v>
      </c>
      <c r="J168" s="36">
        <v>1.42</v>
      </c>
      <c r="K168" s="35">
        <f t="shared" si="15"/>
        <v>248.5</v>
      </c>
      <c r="L168" s="33" t="s">
        <v>77</v>
      </c>
      <c r="M168" s="33" t="s">
        <v>78</v>
      </c>
      <c r="N168" s="33" t="s">
        <v>973</v>
      </c>
      <c r="O168" s="37" t="s">
        <v>118</v>
      </c>
      <c r="P168" s="33" t="str">
        <f t="shared" si="16"/>
        <v>ja</v>
      </c>
      <c r="Q168" s="33" t="str">
        <f t="shared" si="17"/>
        <v>2013–2016</v>
      </c>
      <c r="R168" s="38">
        <f t="shared" si="18"/>
        <v>0.4</v>
      </c>
      <c r="S168" s="35">
        <f t="shared" si="19"/>
        <v>149.1</v>
      </c>
      <c r="T168" s="39"/>
      <c r="U168" s="33" t="str">
        <f>IF(OR(T168="x",ISNUMBER(MATCH(SUBSTITUTE(A168,"-",""),Kundenbestand!$C$5:$C$3004,0)),ISNUMBER(MATCH(SUBSTITUTE(B168,"-",""),Kundenbestand!$C$5:$C$3004,0))),"x","")</f>
        <v/>
      </c>
      <c r="V168" s="35">
        <f t="shared" si="20"/>
        <v>0</v>
      </c>
    </row>
    <row r="169" spans="1:22" x14ac:dyDescent="0.3">
      <c r="A169" s="33" t="s">
        <v>974</v>
      </c>
      <c r="B169" s="33" t="s">
        <v>975</v>
      </c>
      <c r="C169" s="33" t="s">
        <v>233</v>
      </c>
      <c r="D169" s="33" t="s">
        <v>976</v>
      </c>
      <c r="E169" s="33" t="s">
        <v>977</v>
      </c>
      <c r="F169" s="33" t="s">
        <v>978</v>
      </c>
      <c r="G169" s="34">
        <v>42653</v>
      </c>
      <c r="H169" s="33">
        <f t="shared" si="14"/>
        <v>2016</v>
      </c>
      <c r="I169" s="35">
        <v>182</v>
      </c>
      <c r="J169" s="36">
        <v>1.42</v>
      </c>
      <c r="K169" s="35">
        <f t="shared" si="15"/>
        <v>258.44</v>
      </c>
      <c r="L169" s="33" t="s">
        <v>77</v>
      </c>
      <c r="M169" s="33" t="s">
        <v>78</v>
      </c>
      <c r="N169" s="33" t="s">
        <v>979</v>
      </c>
      <c r="O169" s="37" t="s">
        <v>94</v>
      </c>
      <c r="P169" s="33" t="str">
        <f t="shared" si="16"/>
        <v>ja</v>
      </c>
      <c r="Q169" s="33" t="str">
        <f t="shared" si="17"/>
        <v>2013–2016</v>
      </c>
      <c r="R169" s="38">
        <f t="shared" si="18"/>
        <v>0.4</v>
      </c>
      <c r="S169" s="35">
        <f t="shared" si="19"/>
        <v>155.06399999999999</v>
      </c>
      <c r="T169" s="39"/>
      <c r="U169" s="33" t="str">
        <f>IF(OR(T169="x",ISNUMBER(MATCH(SUBSTITUTE(A169,"-",""),Kundenbestand!$C$5:$C$3004,0)),ISNUMBER(MATCH(SUBSTITUTE(B169,"-",""),Kundenbestand!$C$5:$C$3004,0))),"x","")</f>
        <v/>
      </c>
      <c r="V169" s="35">
        <f t="shared" si="20"/>
        <v>0</v>
      </c>
    </row>
    <row r="170" spans="1:22" x14ac:dyDescent="0.3">
      <c r="A170" s="33" t="s">
        <v>980</v>
      </c>
      <c r="B170" s="33" t="s">
        <v>981</v>
      </c>
      <c r="C170" s="33" t="s">
        <v>233</v>
      </c>
      <c r="D170" s="33" t="s">
        <v>905</v>
      </c>
      <c r="E170" s="33" t="s">
        <v>982</v>
      </c>
      <c r="F170" s="33"/>
      <c r="G170" s="34">
        <v>42653</v>
      </c>
      <c r="H170" s="33">
        <f t="shared" si="14"/>
        <v>2016</v>
      </c>
      <c r="I170" s="35">
        <v>238</v>
      </c>
      <c r="J170" s="36">
        <v>1.42</v>
      </c>
      <c r="K170" s="35">
        <f t="shared" si="15"/>
        <v>337.96</v>
      </c>
      <c r="L170" s="33" t="s">
        <v>77</v>
      </c>
      <c r="M170" s="33" t="s">
        <v>78</v>
      </c>
      <c r="N170" s="33" t="s">
        <v>983</v>
      </c>
      <c r="O170" s="37" t="s">
        <v>87</v>
      </c>
      <c r="P170" s="33" t="str">
        <f t="shared" si="16"/>
        <v>ja</v>
      </c>
      <c r="Q170" s="33" t="str">
        <f t="shared" si="17"/>
        <v>2013–2016</v>
      </c>
      <c r="R170" s="38">
        <f t="shared" si="18"/>
        <v>0.4</v>
      </c>
      <c r="S170" s="35">
        <f t="shared" si="19"/>
        <v>202.77599999999998</v>
      </c>
      <c r="T170" s="39"/>
      <c r="U170" s="33" t="str">
        <f>IF(OR(T170="x",ISNUMBER(MATCH(SUBSTITUTE(A170,"-",""),Kundenbestand!$C$5:$C$3004,0)),ISNUMBER(MATCH(SUBSTITUTE(B170,"-",""),Kundenbestand!$C$5:$C$3004,0))),"x","")</f>
        <v/>
      </c>
      <c r="V170" s="35">
        <f t="shared" si="20"/>
        <v>0</v>
      </c>
    </row>
    <row r="171" spans="1:22" x14ac:dyDescent="0.3">
      <c r="A171" s="33" t="s">
        <v>984</v>
      </c>
      <c r="B171" s="33" t="s">
        <v>985</v>
      </c>
      <c r="C171" s="33" t="s">
        <v>233</v>
      </c>
      <c r="D171" s="33" t="s">
        <v>986</v>
      </c>
      <c r="E171" s="33" t="s">
        <v>987</v>
      </c>
      <c r="F171" s="33" t="s">
        <v>988</v>
      </c>
      <c r="G171" s="34">
        <v>42653</v>
      </c>
      <c r="H171" s="33">
        <f t="shared" si="14"/>
        <v>2016</v>
      </c>
      <c r="I171" s="35">
        <v>238</v>
      </c>
      <c r="J171" s="36">
        <v>1.42</v>
      </c>
      <c r="K171" s="35">
        <f t="shared" si="15"/>
        <v>337.96</v>
      </c>
      <c r="L171" s="33" t="s">
        <v>77</v>
      </c>
      <c r="M171" s="33" t="s">
        <v>78</v>
      </c>
      <c r="N171" s="33" t="s">
        <v>989</v>
      </c>
      <c r="O171" s="37" t="s">
        <v>87</v>
      </c>
      <c r="P171" s="33" t="str">
        <f t="shared" si="16"/>
        <v>ja</v>
      </c>
      <c r="Q171" s="33" t="str">
        <f t="shared" si="17"/>
        <v>2013–2016</v>
      </c>
      <c r="R171" s="38">
        <f t="shared" si="18"/>
        <v>0.4</v>
      </c>
      <c r="S171" s="35">
        <f t="shared" si="19"/>
        <v>202.77599999999998</v>
      </c>
      <c r="T171" s="39"/>
      <c r="U171" s="33" t="str">
        <f>IF(OR(T171="x",ISNUMBER(MATCH(SUBSTITUTE(A171,"-",""),Kundenbestand!$C$5:$C$3004,0)),ISNUMBER(MATCH(SUBSTITUTE(B171,"-",""),Kundenbestand!$C$5:$C$3004,0))),"x","")</f>
        <v/>
      </c>
      <c r="V171" s="35">
        <f t="shared" si="20"/>
        <v>0</v>
      </c>
    </row>
    <row r="172" spans="1:22" x14ac:dyDescent="0.3">
      <c r="A172" s="33" t="s">
        <v>990</v>
      </c>
      <c r="B172" s="33" t="s">
        <v>991</v>
      </c>
      <c r="C172" s="33" t="s">
        <v>233</v>
      </c>
      <c r="D172" s="33" t="s">
        <v>992</v>
      </c>
      <c r="E172" s="33" t="s">
        <v>993</v>
      </c>
      <c r="F172" s="33"/>
      <c r="G172" s="34">
        <v>42653</v>
      </c>
      <c r="H172" s="33">
        <f t="shared" si="14"/>
        <v>2016</v>
      </c>
      <c r="I172" s="35">
        <v>203</v>
      </c>
      <c r="J172" s="36">
        <v>1.42</v>
      </c>
      <c r="K172" s="35">
        <f t="shared" si="15"/>
        <v>288.26</v>
      </c>
      <c r="L172" s="33" t="s">
        <v>77</v>
      </c>
      <c r="M172" s="33" t="s">
        <v>78</v>
      </c>
      <c r="N172" s="33" t="s">
        <v>994</v>
      </c>
      <c r="O172" s="37" t="s">
        <v>80</v>
      </c>
      <c r="P172" s="33" t="str">
        <f t="shared" si="16"/>
        <v>ja</v>
      </c>
      <c r="Q172" s="33" t="str">
        <f t="shared" si="17"/>
        <v>2013–2016</v>
      </c>
      <c r="R172" s="38">
        <f t="shared" si="18"/>
        <v>0.4</v>
      </c>
      <c r="S172" s="35">
        <f t="shared" si="19"/>
        <v>172.95599999999999</v>
      </c>
      <c r="T172" s="39"/>
      <c r="U172" s="33" t="str">
        <f>IF(OR(T172="x",ISNUMBER(MATCH(SUBSTITUTE(A172,"-",""),Kundenbestand!$C$5:$C$3004,0)),ISNUMBER(MATCH(SUBSTITUTE(B172,"-",""),Kundenbestand!$C$5:$C$3004,0))),"x","")</f>
        <v/>
      </c>
      <c r="V172" s="35">
        <f t="shared" si="20"/>
        <v>0</v>
      </c>
    </row>
    <row r="173" spans="1:22" x14ac:dyDescent="0.3">
      <c r="A173" s="33" t="s">
        <v>995</v>
      </c>
      <c r="B173" s="33" t="s">
        <v>996</v>
      </c>
      <c r="C173" s="33" t="s">
        <v>233</v>
      </c>
      <c r="D173" s="33" t="s">
        <v>997</v>
      </c>
      <c r="E173" s="33" t="s">
        <v>998</v>
      </c>
      <c r="F173" s="33" t="s">
        <v>999</v>
      </c>
      <c r="G173" s="34">
        <v>42899</v>
      </c>
      <c r="H173" s="33">
        <f t="shared" si="14"/>
        <v>2017</v>
      </c>
      <c r="I173" s="35">
        <v>168</v>
      </c>
      <c r="J173" s="36">
        <v>1.42</v>
      </c>
      <c r="K173" s="35">
        <f t="shared" si="15"/>
        <v>238.56</v>
      </c>
      <c r="L173" s="33" t="s">
        <v>77</v>
      </c>
      <c r="M173" s="33" t="s">
        <v>78</v>
      </c>
      <c r="N173" s="33" t="s">
        <v>1000</v>
      </c>
      <c r="O173" s="37" t="s">
        <v>87</v>
      </c>
      <c r="P173" s="33" t="str">
        <f t="shared" si="16"/>
        <v>ja</v>
      </c>
      <c r="Q173" s="33" t="str">
        <f t="shared" si="17"/>
        <v>2017–2020</v>
      </c>
      <c r="R173" s="38">
        <f t="shared" si="18"/>
        <v>0.25</v>
      </c>
      <c r="S173" s="35">
        <f t="shared" si="19"/>
        <v>178.92000000000002</v>
      </c>
      <c r="T173" s="39"/>
      <c r="U173" s="33" t="str">
        <f>IF(OR(T173="x",ISNUMBER(MATCH(SUBSTITUTE(A173,"-",""),Kundenbestand!$C$5:$C$3004,0)),ISNUMBER(MATCH(SUBSTITUTE(B173,"-",""),Kundenbestand!$C$5:$C$3004,0))),"x","")</f>
        <v/>
      </c>
      <c r="V173" s="35">
        <f t="shared" si="20"/>
        <v>0</v>
      </c>
    </row>
    <row r="174" spans="1:22" x14ac:dyDescent="0.3">
      <c r="A174" s="33" t="s">
        <v>1001</v>
      </c>
      <c r="B174" s="33" t="s">
        <v>1002</v>
      </c>
      <c r="C174" s="33" t="s">
        <v>233</v>
      </c>
      <c r="D174" s="33" t="s">
        <v>1003</v>
      </c>
      <c r="E174" s="33" t="s">
        <v>1004</v>
      </c>
      <c r="F174" s="33" t="s">
        <v>1005</v>
      </c>
      <c r="G174" s="34">
        <v>42716</v>
      </c>
      <c r="H174" s="33">
        <f t="shared" si="14"/>
        <v>2016</v>
      </c>
      <c r="I174" s="35">
        <v>118.99</v>
      </c>
      <c r="J174" s="36">
        <v>1.42</v>
      </c>
      <c r="K174" s="35">
        <f t="shared" si="15"/>
        <v>168.96579999999997</v>
      </c>
      <c r="L174" s="33" t="s">
        <v>77</v>
      </c>
      <c r="M174" s="33" t="s">
        <v>78</v>
      </c>
      <c r="N174" s="33" t="s">
        <v>646</v>
      </c>
      <c r="O174" s="37" t="s">
        <v>94</v>
      </c>
      <c r="P174" s="33" t="str">
        <f t="shared" si="16"/>
        <v>ja</v>
      </c>
      <c r="Q174" s="33" t="str">
        <f t="shared" si="17"/>
        <v>2013–2016</v>
      </c>
      <c r="R174" s="38">
        <f t="shared" si="18"/>
        <v>0.4</v>
      </c>
      <c r="S174" s="35">
        <f t="shared" si="19"/>
        <v>101.37947999999999</v>
      </c>
      <c r="T174" s="39"/>
      <c r="U174" s="33" t="str">
        <f>IF(OR(T174="x",ISNUMBER(MATCH(SUBSTITUTE(A174,"-",""),Kundenbestand!$C$5:$C$3004,0)),ISNUMBER(MATCH(SUBSTITUTE(B174,"-",""),Kundenbestand!$C$5:$C$3004,0))),"x","")</f>
        <v/>
      </c>
      <c r="V174" s="35">
        <f t="shared" si="20"/>
        <v>0</v>
      </c>
    </row>
    <row r="175" spans="1:22" x14ac:dyDescent="0.3">
      <c r="A175" s="33" t="s">
        <v>1006</v>
      </c>
      <c r="B175" s="33" t="s">
        <v>1007</v>
      </c>
      <c r="C175" s="33" t="s">
        <v>233</v>
      </c>
      <c r="D175" s="33" t="s">
        <v>1008</v>
      </c>
      <c r="E175" s="33" t="s">
        <v>1009</v>
      </c>
      <c r="F175" s="33"/>
      <c r="G175" s="34">
        <v>42772</v>
      </c>
      <c r="H175" s="33">
        <f t="shared" si="14"/>
        <v>2017</v>
      </c>
      <c r="I175" s="35">
        <v>126</v>
      </c>
      <c r="J175" s="36">
        <v>1.42</v>
      </c>
      <c r="K175" s="35">
        <f t="shared" si="15"/>
        <v>178.92</v>
      </c>
      <c r="L175" s="33" t="s">
        <v>77</v>
      </c>
      <c r="M175" s="33" t="s">
        <v>78</v>
      </c>
      <c r="N175" s="33" t="s">
        <v>1010</v>
      </c>
      <c r="O175" s="37" t="s">
        <v>80</v>
      </c>
      <c r="P175" s="33" t="str">
        <f t="shared" si="16"/>
        <v>ja</v>
      </c>
      <c r="Q175" s="33" t="str">
        <f t="shared" si="17"/>
        <v>2017–2020</v>
      </c>
      <c r="R175" s="38">
        <f t="shared" si="18"/>
        <v>0.25</v>
      </c>
      <c r="S175" s="35">
        <f t="shared" si="19"/>
        <v>134.19</v>
      </c>
      <c r="T175" s="39"/>
      <c r="U175" s="33" t="str">
        <f>IF(OR(T175="x",ISNUMBER(MATCH(SUBSTITUTE(A175,"-",""),Kundenbestand!$C$5:$C$3004,0)),ISNUMBER(MATCH(SUBSTITUTE(B175,"-",""),Kundenbestand!$C$5:$C$3004,0))),"x","")</f>
        <v/>
      </c>
      <c r="V175" s="35">
        <f t="shared" si="20"/>
        <v>0</v>
      </c>
    </row>
    <row r="176" spans="1:22" x14ac:dyDescent="0.3">
      <c r="A176" s="33" t="s">
        <v>1011</v>
      </c>
      <c r="B176" s="33" t="s">
        <v>1012</v>
      </c>
      <c r="C176" s="33" t="s">
        <v>233</v>
      </c>
      <c r="D176" s="33" t="s">
        <v>277</v>
      </c>
      <c r="E176" s="33" t="s">
        <v>1013</v>
      </c>
      <c r="F176" s="33" t="s">
        <v>1014</v>
      </c>
      <c r="G176" s="34">
        <v>42899</v>
      </c>
      <c r="H176" s="33">
        <f t="shared" si="14"/>
        <v>2017</v>
      </c>
      <c r="I176" s="35">
        <v>140</v>
      </c>
      <c r="J176" s="36">
        <v>1.42</v>
      </c>
      <c r="K176" s="35">
        <f t="shared" si="15"/>
        <v>198.79999999999998</v>
      </c>
      <c r="L176" s="33" t="s">
        <v>77</v>
      </c>
      <c r="M176" s="33" t="s">
        <v>78</v>
      </c>
      <c r="N176" s="33" t="s">
        <v>1015</v>
      </c>
      <c r="O176" s="37" t="s">
        <v>118</v>
      </c>
      <c r="P176" s="33" t="str">
        <f t="shared" si="16"/>
        <v>ja</v>
      </c>
      <c r="Q176" s="33" t="str">
        <f t="shared" si="17"/>
        <v>2017–2020</v>
      </c>
      <c r="R176" s="38">
        <f t="shared" si="18"/>
        <v>0.25</v>
      </c>
      <c r="S176" s="35">
        <f t="shared" si="19"/>
        <v>149.1</v>
      </c>
      <c r="T176" s="39"/>
      <c r="U176" s="33" t="str">
        <f>IF(OR(T176="x",ISNUMBER(MATCH(SUBSTITUTE(A176,"-",""),Kundenbestand!$C$5:$C$3004,0)),ISNUMBER(MATCH(SUBSTITUTE(B176,"-",""),Kundenbestand!$C$5:$C$3004,0))),"x","")</f>
        <v/>
      </c>
      <c r="V176" s="35">
        <f t="shared" si="20"/>
        <v>0</v>
      </c>
    </row>
    <row r="177" spans="1:22" x14ac:dyDescent="0.3">
      <c r="A177" s="33" t="s">
        <v>1016</v>
      </c>
      <c r="B177" s="33" t="s">
        <v>1017</v>
      </c>
      <c r="C177" s="33" t="s">
        <v>233</v>
      </c>
      <c r="D177" s="33" t="s">
        <v>1018</v>
      </c>
      <c r="E177" s="33" t="s">
        <v>1019</v>
      </c>
      <c r="F177" s="33" t="s">
        <v>1020</v>
      </c>
      <c r="G177" s="34">
        <v>42590</v>
      </c>
      <c r="H177" s="33">
        <f t="shared" si="14"/>
        <v>2016</v>
      </c>
      <c r="I177" s="35">
        <v>140</v>
      </c>
      <c r="J177" s="36">
        <v>1.42</v>
      </c>
      <c r="K177" s="35">
        <f t="shared" si="15"/>
        <v>198.79999999999998</v>
      </c>
      <c r="L177" s="33" t="s">
        <v>77</v>
      </c>
      <c r="M177" s="33" t="s">
        <v>78</v>
      </c>
      <c r="N177" s="33" t="s">
        <v>1021</v>
      </c>
      <c r="O177" s="37" t="s">
        <v>87</v>
      </c>
      <c r="P177" s="33" t="str">
        <f t="shared" si="16"/>
        <v>ja</v>
      </c>
      <c r="Q177" s="33" t="str">
        <f t="shared" si="17"/>
        <v>2013–2016</v>
      </c>
      <c r="R177" s="38">
        <f t="shared" si="18"/>
        <v>0.4</v>
      </c>
      <c r="S177" s="35">
        <f t="shared" si="19"/>
        <v>119.27999999999999</v>
      </c>
      <c r="T177" s="39"/>
      <c r="U177" s="33" t="str">
        <f>IF(OR(T177="x",ISNUMBER(MATCH(SUBSTITUTE(A177,"-",""),Kundenbestand!$C$5:$C$3004,0)),ISNUMBER(MATCH(SUBSTITUTE(B177,"-",""),Kundenbestand!$C$5:$C$3004,0))),"x","")</f>
        <v/>
      </c>
      <c r="V177" s="35">
        <f t="shared" si="20"/>
        <v>0</v>
      </c>
    </row>
    <row r="178" spans="1:22" x14ac:dyDescent="0.3">
      <c r="A178" s="33" t="s">
        <v>1022</v>
      </c>
      <c r="B178" s="33" t="s">
        <v>1023</v>
      </c>
      <c r="C178" s="33" t="s">
        <v>233</v>
      </c>
      <c r="D178" s="33" t="s">
        <v>254</v>
      </c>
      <c r="E178" s="33" t="s">
        <v>235</v>
      </c>
      <c r="F178" s="33" t="s">
        <v>1024</v>
      </c>
      <c r="G178" s="34">
        <v>37396</v>
      </c>
      <c r="H178" s="33">
        <f t="shared" si="14"/>
        <v>2002</v>
      </c>
      <c r="I178" s="35">
        <v>196</v>
      </c>
      <c r="J178" s="36">
        <v>1.42</v>
      </c>
      <c r="K178" s="35">
        <f t="shared" si="15"/>
        <v>278.32</v>
      </c>
      <c r="L178" s="33" t="s">
        <v>77</v>
      </c>
      <c r="M178" s="33" t="s">
        <v>78</v>
      </c>
      <c r="N178" s="33" t="s">
        <v>1025</v>
      </c>
      <c r="O178" s="37" t="s">
        <v>213</v>
      </c>
      <c r="P178" s="33" t="str">
        <f t="shared" si="16"/>
        <v>ja</v>
      </c>
      <c r="Q178" s="33" t="str">
        <f t="shared" si="17"/>
        <v>bis 2012</v>
      </c>
      <c r="R178" s="38">
        <f t="shared" si="18"/>
        <v>0.5</v>
      </c>
      <c r="S178" s="35">
        <f t="shared" si="19"/>
        <v>139.16</v>
      </c>
      <c r="T178" s="39"/>
      <c r="U178" s="33" t="str">
        <f>IF(OR(T178="x",ISNUMBER(MATCH(SUBSTITUTE(A178,"-",""),Kundenbestand!$C$5:$C$3004,0)),ISNUMBER(MATCH(SUBSTITUTE(B178,"-",""),Kundenbestand!$C$5:$C$3004,0))),"x","")</f>
        <v/>
      </c>
      <c r="V178" s="35">
        <f t="shared" si="20"/>
        <v>0</v>
      </c>
    </row>
    <row r="179" spans="1:22" x14ac:dyDescent="0.3">
      <c r="A179" s="33" t="s">
        <v>1026</v>
      </c>
      <c r="B179" s="33" t="s">
        <v>1027</v>
      </c>
      <c r="C179" s="33" t="s">
        <v>233</v>
      </c>
      <c r="D179" s="33" t="s">
        <v>1028</v>
      </c>
      <c r="E179" s="33" t="s">
        <v>1029</v>
      </c>
      <c r="F179" s="33" t="s">
        <v>1030</v>
      </c>
      <c r="G179" s="34">
        <v>42835</v>
      </c>
      <c r="H179" s="33">
        <f t="shared" si="14"/>
        <v>2017</v>
      </c>
      <c r="I179" s="35">
        <v>210</v>
      </c>
      <c r="J179" s="36">
        <v>1.42</v>
      </c>
      <c r="K179" s="35">
        <f t="shared" si="15"/>
        <v>298.2</v>
      </c>
      <c r="L179" s="33" t="s">
        <v>77</v>
      </c>
      <c r="M179" s="33" t="s">
        <v>78</v>
      </c>
      <c r="N179" s="33" t="s">
        <v>1031</v>
      </c>
      <c r="O179" s="37" t="s">
        <v>87</v>
      </c>
      <c r="P179" s="33" t="str">
        <f t="shared" si="16"/>
        <v>ja</v>
      </c>
      <c r="Q179" s="33" t="str">
        <f t="shared" si="17"/>
        <v>2017–2020</v>
      </c>
      <c r="R179" s="38">
        <f t="shared" si="18"/>
        <v>0.25</v>
      </c>
      <c r="S179" s="35">
        <f t="shared" si="19"/>
        <v>223.64999999999998</v>
      </c>
      <c r="T179" s="39"/>
      <c r="U179" s="33" t="str">
        <f>IF(OR(T179="x",ISNUMBER(MATCH(SUBSTITUTE(A179,"-",""),Kundenbestand!$C$5:$C$3004,0)),ISNUMBER(MATCH(SUBSTITUTE(B179,"-",""),Kundenbestand!$C$5:$C$3004,0))),"x","")</f>
        <v/>
      </c>
      <c r="V179" s="35">
        <f t="shared" si="20"/>
        <v>0</v>
      </c>
    </row>
    <row r="180" spans="1:22" x14ac:dyDescent="0.3">
      <c r="A180" s="33" t="s">
        <v>1032</v>
      </c>
      <c r="B180" s="33" t="s">
        <v>1033</v>
      </c>
      <c r="C180" s="33" t="s">
        <v>233</v>
      </c>
      <c r="D180" s="33" t="s">
        <v>1034</v>
      </c>
      <c r="E180" s="33" t="s">
        <v>1035</v>
      </c>
      <c r="F180" s="33" t="s">
        <v>1036</v>
      </c>
      <c r="G180" s="34">
        <v>42835</v>
      </c>
      <c r="H180" s="33">
        <f t="shared" si="14"/>
        <v>2017</v>
      </c>
      <c r="I180" s="35">
        <v>168</v>
      </c>
      <c r="J180" s="36">
        <v>1.42</v>
      </c>
      <c r="K180" s="35">
        <f t="shared" si="15"/>
        <v>238.56</v>
      </c>
      <c r="L180" s="33" t="s">
        <v>77</v>
      </c>
      <c r="M180" s="33" t="s">
        <v>78</v>
      </c>
      <c r="N180" s="33" t="s">
        <v>1037</v>
      </c>
      <c r="O180" s="37" t="s">
        <v>87</v>
      </c>
      <c r="P180" s="33" t="str">
        <f t="shared" si="16"/>
        <v>ja</v>
      </c>
      <c r="Q180" s="33" t="str">
        <f t="shared" si="17"/>
        <v>2017–2020</v>
      </c>
      <c r="R180" s="38">
        <f t="shared" si="18"/>
        <v>0.25</v>
      </c>
      <c r="S180" s="35">
        <f t="shared" si="19"/>
        <v>178.92000000000002</v>
      </c>
      <c r="T180" s="39"/>
      <c r="U180" s="33" t="str">
        <f>IF(OR(T180="x",ISNUMBER(MATCH(SUBSTITUTE(A180,"-",""),Kundenbestand!$C$5:$C$3004,0)),ISNUMBER(MATCH(SUBSTITUTE(B180,"-",""),Kundenbestand!$C$5:$C$3004,0))),"x","")</f>
        <v/>
      </c>
      <c r="V180" s="35">
        <f t="shared" si="20"/>
        <v>0</v>
      </c>
    </row>
    <row r="181" spans="1:22" x14ac:dyDescent="0.3">
      <c r="A181" s="33" t="s">
        <v>1038</v>
      </c>
      <c r="B181" s="33" t="s">
        <v>1039</v>
      </c>
      <c r="C181" s="33" t="s">
        <v>233</v>
      </c>
      <c r="D181" s="33" t="s">
        <v>1040</v>
      </c>
      <c r="E181" s="33" t="s">
        <v>1041</v>
      </c>
      <c r="F181" s="33" t="s">
        <v>1042</v>
      </c>
      <c r="G181" s="34">
        <v>42863</v>
      </c>
      <c r="H181" s="33">
        <f t="shared" si="14"/>
        <v>2017</v>
      </c>
      <c r="I181" s="35">
        <v>238</v>
      </c>
      <c r="J181" s="36">
        <v>1.42</v>
      </c>
      <c r="K181" s="35">
        <f t="shared" si="15"/>
        <v>337.96</v>
      </c>
      <c r="L181" s="33" t="s">
        <v>77</v>
      </c>
      <c r="M181" s="33" t="s">
        <v>78</v>
      </c>
      <c r="N181" s="33" t="s">
        <v>1043</v>
      </c>
      <c r="O181" s="37" t="s">
        <v>87</v>
      </c>
      <c r="P181" s="33" t="str">
        <f t="shared" si="16"/>
        <v>ja</v>
      </c>
      <c r="Q181" s="33" t="str">
        <f t="shared" si="17"/>
        <v>2017–2020</v>
      </c>
      <c r="R181" s="38">
        <f t="shared" si="18"/>
        <v>0.25</v>
      </c>
      <c r="S181" s="35">
        <f t="shared" si="19"/>
        <v>253.46999999999997</v>
      </c>
      <c r="T181" s="39"/>
      <c r="U181" s="33" t="str">
        <f>IF(OR(T181="x",ISNUMBER(MATCH(SUBSTITUTE(A181,"-",""),Kundenbestand!$C$5:$C$3004,0)),ISNUMBER(MATCH(SUBSTITUTE(B181,"-",""),Kundenbestand!$C$5:$C$3004,0))),"x","")</f>
        <v/>
      </c>
      <c r="V181" s="35">
        <f t="shared" si="20"/>
        <v>0</v>
      </c>
    </row>
    <row r="182" spans="1:22" x14ac:dyDescent="0.3">
      <c r="A182" s="33" t="s">
        <v>1044</v>
      </c>
      <c r="B182" s="33" t="s">
        <v>1045</v>
      </c>
      <c r="C182" s="33" t="s">
        <v>233</v>
      </c>
      <c r="D182" s="33" t="s">
        <v>1046</v>
      </c>
      <c r="E182" s="33" t="s">
        <v>1047</v>
      </c>
      <c r="F182" s="33" t="s">
        <v>1048</v>
      </c>
      <c r="G182" s="34">
        <v>42899</v>
      </c>
      <c r="H182" s="33">
        <f t="shared" si="14"/>
        <v>2017</v>
      </c>
      <c r="I182" s="35">
        <v>308</v>
      </c>
      <c r="J182" s="36">
        <v>1.42</v>
      </c>
      <c r="K182" s="35">
        <f t="shared" si="15"/>
        <v>437.35999999999996</v>
      </c>
      <c r="L182" s="33" t="s">
        <v>77</v>
      </c>
      <c r="M182" s="33" t="s">
        <v>78</v>
      </c>
      <c r="N182" s="33" t="s">
        <v>1049</v>
      </c>
      <c r="O182" s="37" t="s">
        <v>80</v>
      </c>
      <c r="P182" s="33" t="str">
        <f t="shared" si="16"/>
        <v>ja</v>
      </c>
      <c r="Q182" s="33" t="str">
        <f t="shared" si="17"/>
        <v>2017–2020</v>
      </c>
      <c r="R182" s="38">
        <f t="shared" si="18"/>
        <v>0.25</v>
      </c>
      <c r="S182" s="35">
        <f t="shared" si="19"/>
        <v>328.02</v>
      </c>
      <c r="T182" s="39"/>
      <c r="U182" s="33" t="str">
        <f>IF(OR(T182="x",ISNUMBER(MATCH(SUBSTITUTE(A182,"-",""),Kundenbestand!$C$5:$C$3004,0)),ISNUMBER(MATCH(SUBSTITUTE(B182,"-",""),Kundenbestand!$C$5:$C$3004,0))),"x","")</f>
        <v/>
      </c>
      <c r="V182" s="35">
        <f t="shared" si="20"/>
        <v>0</v>
      </c>
    </row>
    <row r="183" spans="1:22" x14ac:dyDescent="0.3">
      <c r="A183" s="33" t="s">
        <v>1050</v>
      </c>
      <c r="B183" s="33" t="s">
        <v>1051</v>
      </c>
      <c r="C183" s="33" t="s">
        <v>233</v>
      </c>
      <c r="D183" s="33" t="s">
        <v>1052</v>
      </c>
      <c r="E183" s="33" t="s">
        <v>1053</v>
      </c>
      <c r="F183" s="33" t="s">
        <v>1054</v>
      </c>
      <c r="G183" s="34">
        <v>42835</v>
      </c>
      <c r="H183" s="33">
        <f t="shared" si="14"/>
        <v>2017</v>
      </c>
      <c r="I183" s="35">
        <v>126</v>
      </c>
      <c r="J183" s="36">
        <v>1.42</v>
      </c>
      <c r="K183" s="35">
        <f t="shared" si="15"/>
        <v>178.92</v>
      </c>
      <c r="L183" s="33" t="s">
        <v>77</v>
      </c>
      <c r="M183" s="33" t="s">
        <v>78</v>
      </c>
      <c r="N183" s="33" t="s">
        <v>1055</v>
      </c>
      <c r="O183" s="37" t="s">
        <v>94</v>
      </c>
      <c r="P183" s="33" t="str">
        <f t="shared" si="16"/>
        <v>ja</v>
      </c>
      <c r="Q183" s="33" t="str">
        <f t="shared" si="17"/>
        <v>2017–2020</v>
      </c>
      <c r="R183" s="38">
        <f t="shared" si="18"/>
        <v>0.25</v>
      </c>
      <c r="S183" s="35">
        <f t="shared" si="19"/>
        <v>134.19</v>
      </c>
      <c r="T183" s="39"/>
      <c r="U183" s="33" t="str">
        <f>IF(OR(T183="x",ISNUMBER(MATCH(SUBSTITUTE(A183,"-",""),Kundenbestand!$C$5:$C$3004,0)),ISNUMBER(MATCH(SUBSTITUTE(B183,"-",""),Kundenbestand!$C$5:$C$3004,0))),"x","")</f>
        <v/>
      </c>
      <c r="V183" s="35">
        <f t="shared" si="20"/>
        <v>0</v>
      </c>
    </row>
    <row r="184" spans="1:22" x14ac:dyDescent="0.3">
      <c r="A184" s="33" t="s">
        <v>1056</v>
      </c>
      <c r="B184" s="33" t="s">
        <v>1057</v>
      </c>
      <c r="C184" s="33" t="s">
        <v>233</v>
      </c>
      <c r="D184" s="33" t="s">
        <v>1058</v>
      </c>
      <c r="E184" s="33" t="s">
        <v>1059</v>
      </c>
      <c r="F184" s="33" t="s">
        <v>1060</v>
      </c>
      <c r="G184" s="34">
        <v>42899</v>
      </c>
      <c r="H184" s="33">
        <f t="shared" si="14"/>
        <v>2017</v>
      </c>
      <c r="I184" s="35">
        <v>140</v>
      </c>
      <c r="J184" s="36">
        <v>1.42</v>
      </c>
      <c r="K184" s="35">
        <f t="shared" si="15"/>
        <v>198.79999999999998</v>
      </c>
      <c r="L184" s="33" t="s">
        <v>77</v>
      </c>
      <c r="M184" s="33" t="s">
        <v>78</v>
      </c>
      <c r="N184" s="33" t="s">
        <v>1061</v>
      </c>
      <c r="O184" s="37" t="s">
        <v>118</v>
      </c>
      <c r="P184" s="33" t="str">
        <f t="shared" si="16"/>
        <v>ja</v>
      </c>
      <c r="Q184" s="33" t="str">
        <f t="shared" si="17"/>
        <v>2017–2020</v>
      </c>
      <c r="R184" s="38">
        <f t="shared" si="18"/>
        <v>0.25</v>
      </c>
      <c r="S184" s="35">
        <f t="shared" si="19"/>
        <v>149.1</v>
      </c>
      <c r="T184" s="39"/>
      <c r="U184" s="33" t="str">
        <f>IF(OR(T184="x",ISNUMBER(MATCH(SUBSTITUTE(A184,"-",""),Kundenbestand!$C$5:$C$3004,0)),ISNUMBER(MATCH(SUBSTITUTE(B184,"-",""),Kundenbestand!$C$5:$C$3004,0))),"x","")</f>
        <v/>
      </c>
      <c r="V184" s="35">
        <f t="shared" si="20"/>
        <v>0</v>
      </c>
    </row>
    <row r="185" spans="1:22" x14ac:dyDescent="0.3">
      <c r="A185" s="33" t="s">
        <v>1062</v>
      </c>
      <c r="B185" s="33" t="s">
        <v>1063</v>
      </c>
      <c r="C185" s="33" t="s">
        <v>233</v>
      </c>
      <c r="D185" s="33" t="s">
        <v>1064</v>
      </c>
      <c r="E185" s="33" t="s">
        <v>1065</v>
      </c>
      <c r="F185" s="33" t="s">
        <v>1066</v>
      </c>
      <c r="G185" s="34">
        <v>42835</v>
      </c>
      <c r="H185" s="33">
        <f t="shared" si="14"/>
        <v>2017</v>
      </c>
      <c r="I185" s="35">
        <v>126</v>
      </c>
      <c r="J185" s="36">
        <v>1.42</v>
      </c>
      <c r="K185" s="35">
        <f t="shared" si="15"/>
        <v>178.92</v>
      </c>
      <c r="L185" s="33" t="s">
        <v>77</v>
      </c>
      <c r="M185" s="33" t="s">
        <v>78</v>
      </c>
      <c r="N185" s="33" t="s">
        <v>1067</v>
      </c>
      <c r="O185" s="37" t="s">
        <v>94</v>
      </c>
      <c r="P185" s="33" t="str">
        <f t="shared" si="16"/>
        <v>ja</v>
      </c>
      <c r="Q185" s="33" t="str">
        <f t="shared" si="17"/>
        <v>2017–2020</v>
      </c>
      <c r="R185" s="38">
        <f t="shared" si="18"/>
        <v>0.25</v>
      </c>
      <c r="S185" s="35">
        <f t="shared" si="19"/>
        <v>134.19</v>
      </c>
      <c r="T185" s="39"/>
      <c r="U185" s="33" t="str">
        <f>IF(OR(T185="x",ISNUMBER(MATCH(SUBSTITUTE(A185,"-",""),Kundenbestand!$C$5:$C$3004,0)),ISNUMBER(MATCH(SUBSTITUTE(B185,"-",""),Kundenbestand!$C$5:$C$3004,0))),"x","")</f>
        <v/>
      </c>
      <c r="V185" s="35">
        <f t="shared" si="20"/>
        <v>0</v>
      </c>
    </row>
    <row r="186" spans="1:22" x14ac:dyDescent="0.3">
      <c r="A186" s="33" t="s">
        <v>1068</v>
      </c>
      <c r="B186" s="33" t="s">
        <v>1069</v>
      </c>
      <c r="C186" s="33" t="s">
        <v>233</v>
      </c>
      <c r="D186" s="33" t="s">
        <v>1070</v>
      </c>
      <c r="E186" s="33" t="s">
        <v>1071</v>
      </c>
      <c r="F186" s="33" t="s">
        <v>1072</v>
      </c>
      <c r="G186" s="34">
        <v>43017</v>
      </c>
      <c r="H186" s="33">
        <f t="shared" si="14"/>
        <v>2017</v>
      </c>
      <c r="I186" s="35">
        <v>476</v>
      </c>
      <c r="J186" s="36">
        <v>1.42</v>
      </c>
      <c r="K186" s="35">
        <f t="shared" si="15"/>
        <v>675.92</v>
      </c>
      <c r="L186" s="33" t="s">
        <v>77</v>
      </c>
      <c r="M186" s="33" t="s">
        <v>78</v>
      </c>
      <c r="N186" s="33" t="s">
        <v>1073</v>
      </c>
      <c r="O186" s="37" t="s">
        <v>80</v>
      </c>
      <c r="P186" s="33" t="str">
        <f t="shared" si="16"/>
        <v>ja</v>
      </c>
      <c r="Q186" s="33" t="str">
        <f t="shared" si="17"/>
        <v>2017–2020</v>
      </c>
      <c r="R186" s="38">
        <f t="shared" si="18"/>
        <v>0.25</v>
      </c>
      <c r="S186" s="35">
        <f t="shared" si="19"/>
        <v>506.93999999999994</v>
      </c>
      <c r="T186" s="39"/>
      <c r="U186" s="33" t="str">
        <f>IF(OR(T186="x",ISNUMBER(MATCH(SUBSTITUTE(A186,"-",""),Kundenbestand!$C$5:$C$3004,0)),ISNUMBER(MATCH(SUBSTITUTE(B186,"-",""),Kundenbestand!$C$5:$C$3004,0))),"x","")</f>
        <v/>
      </c>
      <c r="V186" s="35">
        <f t="shared" si="20"/>
        <v>0</v>
      </c>
    </row>
    <row r="187" spans="1:22" x14ac:dyDescent="0.3">
      <c r="A187" s="33" t="s">
        <v>1074</v>
      </c>
      <c r="B187" s="33" t="s">
        <v>1075</v>
      </c>
      <c r="C187" s="33" t="s">
        <v>233</v>
      </c>
      <c r="D187" s="33" t="s">
        <v>1076</v>
      </c>
      <c r="E187" s="33" t="s">
        <v>1077</v>
      </c>
      <c r="F187" s="33" t="s">
        <v>528</v>
      </c>
      <c r="G187" s="34">
        <v>42954</v>
      </c>
      <c r="H187" s="33">
        <f t="shared" si="14"/>
        <v>2017</v>
      </c>
      <c r="I187" s="35">
        <v>98</v>
      </c>
      <c r="J187" s="36">
        <v>1.42</v>
      </c>
      <c r="K187" s="35">
        <f t="shared" si="15"/>
        <v>139.16</v>
      </c>
      <c r="L187" s="33" t="s">
        <v>77</v>
      </c>
      <c r="M187" s="33" t="s">
        <v>78</v>
      </c>
      <c r="N187" s="33" t="s">
        <v>1078</v>
      </c>
      <c r="O187" s="37" t="s">
        <v>94</v>
      </c>
      <c r="P187" s="33" t="str">
        <f t="shared" si="16"/>
        <v>ja</v>
      </c>
      <c r="Q187" s="33" t="str">
        <f t="shared" si="17"/>
        <v>2017–2020</v>
      </c>
      <c r="R187" s="38">
        <f t="shared" si="18"/>
        <v>0.25</v>
      </c>
      <c r="S187" s="35">
        <f t="shared" si="19"/>
        <v>104.37</v>
      </c>
      <c r="T187" s="39"/>
      <c r="U187" s="33" t="str">
        <f>IF(OR(T187="x",ISNUMBER(MATCH(SUBSTITUTE(A187,"-",""),Kundenbestand!$C$5:$C$3004,0)),ISNUMBER(MATCH(SUBSTITUTE(B187,"-",""),Kundenbestand!$C$5:$C$3004,0))),"x","")</f>
        <v/>
      </c>
      <c r="V187" s="35">
        <f t="shared" si="20"/>
        <v>0</v>
      </c>
    </row>
    <row r="188" spans="1:22" x14ac:dyDescent="0.3">
      <c r="A188" s="33" t="s">
        <v>1079</v>
      </c>
      <c r="B188" s="33" t="s">
        <v>1080</v>
      </c>
      <c r="C188" s="33" t="s">
        <v>233</v>
      </c>
      <c r="D188" s="33" t="s">
        <v>1081</v>
      </c>
      <c r="E188" s="33" t="s">
        <v>1082</v>
      </c>
      <c r="F188" s="33"/>
      <c r="G188" s="34">
        <v>39923</v>
      </c>
      <c r="H188" s="33">
        <f t="shared" si="14"/>
        <v>2009</v>
      </c>
      <c r="I188" s="35">
        <v>112</v>
      </c>
      <c r="J188" s="36">
        <v>1.42</v>
      </c>
      <c r="K188" s="35">
        <f t="shared" si="15"/>
        <v>159.04</v>
      </c>
      <c r="L188" s="33" t="s">
        <v>77</v>
      </c>
      <c r="M188" s="33" t="s">
        <v>78</v>
      </c>
      <c r="N188" s="33" t="s">
        <v>1083</v>
      </c>
      <c r="O188" s="37" t="s">
        <v>87</v>
      </c>
      <c r="P188" s="33" t="str">
        <f t="shared" si="16"/>
        <v>ja</v>
      </c>
      <c r="Q188" s="33" t="str">
        <f t="shared" si="17"/>
        <v>bis 2012</v>
      </c>
      <c r="R188" s="38">
        <f t="shared" si="18"/>
        <v>0.5</v>
      </c>
      <c r="S188" s="35">
        <f t="shared" si="19"/>
        <v>79.52</v>
      </c>
      <c r="T188" s="39"/>
      <c r="U188" s="33" t="str">
        <f>IF(OR(T188="x",ISNUMBER(MATCH(SUBSTITUTE(A188,"-",""),Kundenbestand!$C$5:$C$3004,0)),ISNUMBER(MATCH(SUBSTITUTE(B188,"-",""),Kundenbestand!$C$5:$C$3004,0))),"x","")</f>
        <v/>
      </c>
      <c r="V188" s="35">
        <f t="shared" si="20"/>
        <v>0</v>
      </c>
    </row>
    <row r="189" spans="1:22" x14ac:dyDescent="0.3">
      <c r="A189" s="33" t="s">
        <v>1084</v>
      </c>
      <c r="B189" s="33" t="s">
        <v>1085</v>
      </c>
      <c r="C189" s="33" t="s">
        <v>233</v>
      </c>
      <c r="D189" s="33" t="s">
        <v>1081</v>
      </c>
      <c r="E189" s="33" t="s">
        <v>1086</v>
      </c>
      <c r="F189" s="33" t="s">
        <v>1087</v>
      </c>
      <c r="G189" s="34">
        <v>39838</v>
      </c>
      <c r="H189" s="33">
        <f t="shared" si="14"/>
        <v>2009</v>
      </c>
      <c r="I189" s="35">
        <v>105</v>
      </c>
      <c r="J189" s="36">
        <v>1.42</v>
      </c>
      <c r="K189" s="35">
        <f t="shared" si="15"/>
        <v>149.1</v>
      </c>
      <c r="L189" s="33" t="s">
        <v>77</v>
      </c>
      <c r="M189" s="33" t="s">
        <v>78</v>
      </c>
      <c r="N189" s="33" t="s">
        <v>1088</v>
      </c>
      <c r="O189" s="37" t="s">
        <v>118</v>
      </c>
      <c r="P189" s="33" t="str">
        <f t="shared" si="16"/>
        <v>ja</v>
      </c>
      <c r="Q189" s="33" t="str">
        <f t="shared" si="17"/>
        <v>bis 2012</v>
      </c>
      <c r="R189" s="38">
        <f t="shared" si="18"/>
        <v>0.5</v>
      </c>
      <c r="S189" s="35">
        <f t="shared" si="19"/>
        <v>74.55</v>
      </c>
      <c r="T189" s="39"/>
      <c r="U189" s="33" t="str">
        <f>IF(OR(T189="x",ISNUMBER(MATCH(SUBSTITUTE(A189,"-",""),Kundenbestand!$C$5:$C$3004,0)),ISNUMBER(MATCH(SUBSTITUTE(B189,"-",""),Kundenbestand!$C$5:$C$3004,0))),"x","")</f>
        <v/>
      </c>
      <c r="V189" s="35">
        <f t="shared" si="20"/>
        <v>0</v>
      </c>
    </row>
    <row r="190" spans="1:22" x14ac:dyDescent="0.3">
      <c r="A190" s="33" t="s">
        <v>1089</v>
      </c>
      <c r="B190" s="33" t="s">
        <v>1090</v>
      </c>
      <c r="C190" s="33" t="s">
        <v>233</v>
      </c>
      <c r="D190" s="33" t="s">
        <v>571</v>
      </c>
      <c r="E190" s="33" t="s">
        <v>1091</v>
      </c>
      <c r="F190" s="33" t="s">
        <v>1092</v>
      </c>
      <c r="G190" s="34">
        <v>39741</v>
      </c>
      <c r="H190" s="33">
        <f t="shared" si="14"/>
        <v>2008</v>
      </c>
      <c r="I190" s="35">
        <v>49</v>
      </c>
      <c r="J190" s="36">
        <v>1.42</v>
      </c>
      <c r="K190" s="35">
        <f t="shared" si="15"/>
        <v>69.58</v>
      </c>
      <c r="L190" s="33" t="s">
        <v>77</v>
      </c>
      <c r="M190" s="33" t="s">
        <v>78</v>
      </c>
      <c r="N190" s="33" t="s">
        <v>1093</v>
      </c>
      <c r="O190" s="37" t="s">
        <v>87</v>
      </c>
      <c r="P190" s="33" t="str">
        <f t="shared" si="16"/>
        <v>ja</v>
      </c>
      <c r="Q190" s="33" t="str">
        <f t="shared" si="17"/>
        <v>bis 2012</v>
      </c>
      <c r="R190" s="38">
        <f t="shared" si="18"/>
        <v>0.5</v>
      </c>
      <c r="S190" s="35">
        <f t="shared" si="19"/>
        <v>34.79</v>
      </c>
      <c r="T190" s="39"/>
      <c r="U190" s="33" t="str">
        <f>IF(OR(T190="x",ISNUMBER(MATCH(SUBSTITUTE(A190,"-",""),Kundenbestand!$C$5:$C$3004,0)),ISNUMBER(MATCH(SUBSTITUTE(B190,"-",""),Kundenbestand!$C$5:$C$3004,0))),"x","")</f>
        <v/>
      </c>
      <c r="V190" s="35">
        <f t="shared" si="20"/>
        <v>0</v>
      </c>
    </row>
    <row r="191" spans="1:22" x14ac:dyDescent="0.3">
      <c r="A191" s="33" t="s">
        <v>1094</v>
      </c>
      <c r="B191" s="33" t="s">
        <v>1095</v>
      </c>
      <c r="C191" s="33" t="s">
        <v>233</v>
      </c>
      <c r="D191" s="33" t="s">
        <v>1096</v>
      </c>
      <c r="E191" s="33" t="s">
        <v>1097</v>
      </c>
      <c r="F191" s="33" t="s">
        <v>1098</v>
      </c>
      <c r="G191" s="34">
        <v>34933</v>
      </c>
      <c r="H191" s="33">
        <f t="shared" si="14"/>
        <v>1995</v>
      </c>
      <c r="I191" s="35">
        <v>98</v>
      </c>
      <c r="J191" s="36">
        <v>1.42</v>
      </c>
      <c r="K191" s="35">
        <f t="shared" si="15"/>
        <v>139.16</v>
      </c>
      <c r="L191" s="33" t="s">
        <v>77</v>
      </c>
      <c r="M191" s="33" t="s">
        <v>78</v>
      </c>
      <c r="N191" s="33" t="s">
        <v>1099</v>
      </c>
      <c r="O191" s="37" t="s">
        <v>118</v>
      </c>
      <c r="P191" s="33" t="str">
        <f t="shared" si="16"/>
        <v>ja</v>
      </c>
      <c r="Q191" s="33" t="str">
        <f t="shared" si="17"/>
        <v>bis 2012</v>
      </c>
      <c r="R191" s="38">
        <f t="shared" si="18"/>
        <v>0.5</v>
      </c>
      <c r="S191" s="35">
        <f t="shared" si="19"/>
        <v>69.58</v>
      </c>
      <c r="T191" s="39"/>
      <c r="U191" s="33" t="str">
        <f>IF(OR(T191="x",ISNUMBER(MATCH(SUBSTITUTE(A191,"-",""),Kundenbestand!$C$5:$C$3004,0)),ISNUMBER(MATCH(SUBSTITUTE(B191,"-",""),Kundenbestand!$C$5:$C$3004,0))),"x","")</f>
        <v/>
      </c>
      <c r="V191" s="35">
        <f t="shared" si="20"/>
        <v>0</v>
      </c>
    </row>
    <row r="192" spans="1:22" x14ac:dyDescent="0.3">
      <c r="A192" s="33" t="s">
        <v>1100</v>
      </c>
      <c r="B192" s="33" t="s">
        <v>1101</v>
      </c>
      <c r="C192" s="33" t="s">
        <v>233</v>
      </c>
      <c r="D192" s="33" t="s">
        <v>1102</v>
      </c>
      <c r="E192" s="33" t="s">
        <v>1103</v>
      </c>
      <c r="F192" s="33"/>
      <c r="G192" s="34">
        <v>39202</v>
      </c>
      <c r="H192" s="33">
        <f t="shared" si="14"/>
        <v>2007</v>
      </c>
      <c r="I192" s="35">
        <v>98</v>
      </c>
      <c r="J192" s="36">
        <v>1.42</v>
      </c>
      <c r="K192" s="35">
        <f t="shared" si="15"/>
        <v>139.16</v>
      </c>
      <c r="L192" s="33" t="s">
        <v>77</v>
      </c>
      <c r="M192" s="33" t="s">
        <v>78</v>
      </c>
      <c r="N192" s="33" t="s">
        <v>1104</v>
      </c>
      <c r="O192" s="37" t="s">
        <v>118</v>
      </c>
      <c r="P192" s="33" t="str">
        <f t="shared" si="16"/>
        <v>ja</v>
      </c>
      <c r="Q192" s="33" t="str">
        <f t="shared" si="17"/>
        <v>bis 2012</v>
      </c>
      <c r="R192" s="38">
        <f t="shared" si="18"/>
        <v>0.5</v>
      </c>
      <c r="S192" s="35">
        <f t="shared" si="19"/>
        <v>69.58</v>
      </c>
      <c r="T192" s="39"/>
      <c r="U192" s="33" t="str">
        <f>IF(OR(T192="x",ISNUMBER(MATCH(SUBSTITUTE(A192,"-",""),Kundenbestand!$C$5:$C$3004,0)),ISNUMBER(MATCH(SUBSTITUTE(B192,"-",""),Kundenbestand!$C$5:$C$3004,0))),"x","")</f>
        <v/>
      </c>
      <c r="V192" s="35">
        <f t="shared" si="20"/>
        <v>0</v>
      </c>
    </row>
    <row r="193" spans="1:22" x14ac:dyDescent="0.3">
      <c r="A193" s="33" t="s">
        <v>1105</v>
      </c>
      <c r="B193" s="33" t="s">
        <v>1106</v>
      </c>
      <c r="C193" s="33" t="s">
        <v>233</v>
      </c>
      <c r="D193" s="33" t="s">
        <v>1107</v>
      </c>
      <c r="E193" s="33" t="s">
        <v>1108</v>
      </c>
      <c r="F193" s="33" t="s">
        <v>1109</v>
      </c>
      <c r="G193" s="34">
        <v>42800</v>
      </c>
      <c r="H193" s="33">
        <f t="shared" si="14"/>
        <v>2017</v>
      </c>
      <c r="I193" s="35">
        <v>133</v>
      </c>
      <c r="J193" s="36">
        <v>1.42</v>
      </c>
      <c r="K193" s="35">
        <f t="shared" si="15"/>
        <v>188.85999999999999</v>
      </c>
      <c r="L193" s="33" t="s">
        <v>77</v>
      </c>
      <c r="M193" s="33" t="s">
        <v>78</v>
      </c>
      <c r="N193" s="33" t="s">
        <v>1110</v>
      </c>
      <c r="O193" s="37" t="s">
        <v>94</v>
      </c>
      <c r="P193" s="33" t="str">
        <f t="shared" si="16"/>
        <v>ja</v>
      </c>
      <c r="Q193" s="33" t="str">
        <f t="shared" si="17"/>
        <v>2017–2020</v>
      </c>
      <c r="R193" s="38">
        <f t="shared" si="18"/>
        <v>0.25</v>
      </c>
      <c r="S193" s="35">
        <f t="shared" si="19"/>
        <v>141.64499999999998</v>
      </c>
      <c r="T193" s="39"/>
      <c r="U193" s="33" t="str">
        <f>IF(OR(T193="x",ISNUMBER(MATCH(SUBSTITUTE(A193,"-",""),Kundenbestand!$C$5:$C$3004,0)),ISNUMBER(MATCH(SUBSTITUTE(B193,"-",""),Kundenbestand!$C$5:$C$3004,0))),"x","")</f>
        <v/>
      </c>
      <c r="V193" s="35">
        <f t="shared" si="20"/>
        <v>0</v>
      </c>
    </row>
    <row r="194" spans="1:22" x14ac:dyDescent="0.3">
      <c r="A194" s="33" t="s">
        <v>1111</v>
      </c>
      <c r="B194" s="33" t="s">
        <v>1112</v>
      </c>
      <c r="C194" s="33" t="s">
        <v>233</v>
      </c>
      <c r="D194" s="33" t="s">
        <v>1107</v>
      </c>
      <c r="E194" s="33" t="s">
        <v>1108</v>
      </c>
      <c r="F194" s="33" t="s">
        <v>1113</v>
      </c>
      <c r="G194" s="34">
        <v>39365</v>
      </c>
      <c r="H194" s="33">
        <f t="shared" ref="H194:H257" si="21">IF(ISNUMBER(G194),YEAR(G194),"")</f>
        <v>2007</v>
      </c>
      <c r="I194" s="35">
        <v>77</v>
      </c>
      <c r="J194" s="36">
        <v>1.42</v>
      </c>
      <c r="K194" s="35">
        <f t="shared" ref="K194:K257" si="22">IF(AND(ISNUMBER(I194),ISNUMBER(J194)),I194*J194,0)</f>
        <v>109.33999999999999</v>
      </c>
      <c r="L194" s="33" t="s">
        <v>77</v>
      </c>
      <c r="M194" s="33" t="s">
        <v>78</v>
      </c>
      <c r="N194" s="33" t="s">
        <v>1114</v>
      </c>
      <c r="O194" s="37" t="s">
        <v>118</v>
      </c>
      <c r="P194" s="33" t="str">
        <f t="shared" ref="P194:P257" si="23">IF(LEFT(L194,13)="Inlibra Paket","nein – Frontlist 2026",IF(K194&lt;=0,"nein – Preis fehlt","ja"))</f>
        <v>ja</v>
      </c>
      <c r="Q194" s="33" t="str">
        <f t="shared" ref="Q194:Q257" si="24">IF(H194="","",INDEX(Klasse_Name,MATCH(H194,Klasse_ab,1)))</f>
        <v>bis 2012</v>
      </c>
      <c r="R194" s="38">
        <f t="shared" ref="R194:R257" si="25">IF(H194="",0,INDEX(Klasse_Rabatt,MATCH(H194,Klasse_ab,1)))</f>
        <v>0.5</v>
      </c>
      <c r="S194" s="35">
        <f t="shared" ref="S194:S257" si="26">IF(P194="ja",K194*(1-R194),0)</f>
        <v>54.669999999999995</v>
      </c>
      <c r="T194" s="39"/>
      <c r="U194" s="33" t="str">
        <f>IF(OR(T194="x",ISNUMBER(MATCH(SUBSTITUTE(A194,"-",""),Kundenbestand!$C$5:$C$3004,0)),ISNUMBER(MATCH(SUBSTITUTE(B194,"-",""),Kundenbestand!$C$5:$C$3004,0))),"x","")</f>
        <v/>
      </c>
      <c r="V194" s="35">
        <f t="shared" ref="V194:V257" si="27">IF(U194="x",S194,0)</f>
        <v>0</v>
      </c>
    </row>
    <row r="195" spans="1:22" x14ac:dyDescent="0.3">
      <c r="A195" s="33" t="s">
        <v>1115</v>
      </c>
      <c r="B195" s="33" t="s">
        <v>1116</v>
      </c>
      <c r="C195" s="33" t="s">
        <v>233</v>
      </c>
      <c r="D195" s="33" t="s">
        <v>1107</v>
      </c>
      <c r="E195" s="33" t="s">
        <v>1108</v>
      </c>
      <c r="F195" s="33" t="s">
        <v>1117</v>
      </c>
      <c r="G195" s="34">
        <v>39790</v>
      </c>
      <c r="H195" s="33">
        <f t="shared" si="21"/>
        <v>2008</v>
      </c>
      <c r="I195" s="35">
        <v>77</v>
      </c>
      <c r="J195" s="36">
        <v>1.42</v>
      </c>
      <c r="K195" s="35">
        <f t="shared" si="22"/>
        <v>109.33999999999999</v>
      </c>
      <c r="L195" s="33" t="s">
        <v>77</v>
      </c>
      <c r="M195" s="33" t="s">
        <v>78</v>
      </c>
      <c r="N195" s="33" t="s">
        <v>1118</v>
      </c>
      <c r="O195" s="37" t="s">
        <v>80</v>
      </c>
      <c r="P195" s="33" t="str">
        <f t="shared" si="23"/>
        <v>ja</v>
      </c>
      <c r="Q195" s="33" t="str">
        <f t="shared" si="24"/>
        <v>bis 2012</v>
      </c>
      <c r="R195" s="38">
        <f t="shared" si="25"/>
        <v>0.5</v>
      </c>
      <c r="S195" s="35">
        <f t="shared" si="26"/>
        <v>54.669999999999995</v>
      </c>
      <c r="T195" s="39"/>
      <c r="U195" s="33" t="str">
        <f>IF(OR(T195="x",ISNUMBER(MATCH(SUBSTITUTE(A195,"-",""),Kundenbestand!$C$5:$C$3004,0)),ISNUMBER(MATCH(SUBSTITUTE(B195,"-",""),Kundenbestand!$C$5:$C$3004,0))),"x","")</f>
        <v/>
      </c>
      <c r="V195" s="35">
        <f t="shared" si="27"/>
        <v>0</v>
      </c>
    </row>
    <row r="196" spans="1:22" x14ac:dyDescent="0.3">
      <c r="A196" s="33" t="s">
        <v>1119</v>
      </c>
      <c r="B196" s="33" t="s">
        <v>1120</v>
      </c>
      <c r="C196" s="33" t="s">
        <v>233</v>
      </c>
      <c r="D196" s="33" t="s">
        <v>1107</v>
      </c>
      <c r="E196" s="33" t="s">
        <v>1108</v>
      </c>
      <c r="F196" s="33" t="s">
        <v>1121</v>
      </c>
      <c r="G196" s="34">
        <v>40203</v>
      </c>
      <c r="H196" s="33">
        <f t="shared" si="21"/>
        <v>2010</v>
      </c>
      <c r="I196" s="35">
        <v>105</v>
      </c>
      <c r="J196" s="36">
        <v>1.42</v>
      </c>
      <c r="K196" s="35">
        <f t="shared" si="22"/>
        <v>149.1</v>
      </c>
      <c r="L196" s="33" t="s">
        <v>77</v>
      </c>
      <c r="M196" s="33" t="s">
        <v>78</v>
      </c>
      <c r="N196" s="33" t="s">
        <v>1122</v>
      </c>
      <c r="O196" s="37" t="s">
        <v>118</v>
      </c>
      <c r="P196" s="33" t="str">
        <f t="shared" si="23"/>
        <v>ja</v>
      </c>
      <c r="Q196" s="33" t="str">
        <f t="shared" si="24"/>
        <v>bis 2012</v>
      </c>
      <c r="R196" s="38">
        <f t="shared" si="25"/>
        <v>0.5</v>
      </c>
      <c r="S196" s="35">
        <f t="shared" si="26"/>
        <v>74.55</v>
      </c>
      <c r="T196" s="39"/>
      <c r="U196" s="33" t="str">
        <f>IF(OR(T196="x",ISNUMBER(MATCH(SUBSTITUTE(A196,"-",""),Kundenbestand!$C$5:$C$3004,0)),ISNUMBER(MATCH(SUBSTITUTE(B196,"-",""),Kundenbestand!$C$5:$C$3004,0))),"x","")</f>
        <v/>
      </c>
      <c r="V196" s="35">
        <f t="shared" si="27"/>
        <v>0</v>
      </c>
    </row>
    <row r="197" spans="1:22" x14ac:dyDescent="0.3">
      <c r="A197" s="33" t="s">
        <v>1123</v>
      </c>
      <c r="B197" s="33" t="s">
        <v>1124</v>
      </c>
      <c r="C197" s="33" t="s">
        <v>233</v>
      </c>
      <c r="D197" s="33" t="s">
        <v>1125</v>
      </c>
      <c r="E197" s="33" t="s">
        <v>1126</v>
      </c>
      <c r="F197" s="33" t="s">
        <v>1127</v>
      </c>
      <c r="G197" s="34">
        <v>42301</v>
      </c>
      <c r="H197" s="33">
        <f t="shared" si="21"/>
        <v>2015</v>
      </c>
      <c r="I197" s="35">
        <v>98</v>
      </c>
      <c r="J197" s="36">
        <v>1.42</v>
      </c>
      <c r="K197" s="35">
        <f t="shared" si="22"/>
        <v>139.16</v>
      </c>
      <c r="L197" s="33" t="s">
        <v>77</v>
      </c>
      <c r="M197" s="33" t="s">
        <v>78</v>
      </c>
      <c r="N197" s="33" t="s">
        <v>1128</v>
      </c>
      <c r="O197" s="37" t="s">
        <v>118</v>
      </c>
      <c r="P197" s="33" t="str">
        <f t="shared" si="23"/>
        <v>ja</v>
      </c>
      <c r="Q197" s="33" t="str">
        <f t="shared" si="24"/>
        <v>2013–2016</v>
      </c>
      <c r="R197" s="38">
        <f t="shared" si="25"/>
        <v>0.4</v>
      </c>
      <c r="S197" s="35">
        <f t="shared" si="26"/>
        <v>83.495999999999995</v>
      </c>
      <c r="T197" s="39"/>
      <c r="U197" s="33" t="str">
        <f>IF(OR(T197="x",ISNUMBER(MATCH(SUBSTITUTE(A197,"-",""),Kundenbestand!$C$5:$C$3004,0)),ISNUMBER(MATCH(SUBSTITUTE(B197,"-",""),Kundenbestand!$C$5:$C$3004,0))),"x","")</f>
        <v/>
      </c>
      <c r="V197" s="35">
        <f t="shared" si="27"/>
        <v>0</v>
      </c>
    </row>
    <row r="198" spans="1:22" x14ac:dyDescent="0.3">
      <c r="A198" s="33" t="s">
        <v>1129</v>
      </c>
      <c r="B198" s="33" t="s">
        <v>1130</v>
      </c>
      <c r="C198" s="33" t="s">
        <v>233</v>
      </c>
      <c r="D198" s="33" t="s">
        <v>1131</v>
      </c>
      <c r="E198" s="33" t="s">
        <v>1132</v>
      </c>
      <c r="F198" s="33" t="s">
        <v>1133</v>
      </c>
      <c r="G198" s="34">
        <v>39558</v>
      </c>
      <c r="H198" s="33">
        <f t="shared" si="21"/>
        <v>2008</v>
      </c>
      <c r="I198" s="35">
        <v>140</v>
      </c>
      <c r="J198" s="36">
        <v>1.42</v>
      </c>
      <c r="K198" s="35">
        <f t="shared" si="22"/>
        <v>198.79999999999998</v>
      </c>
      <c r="L198" s="33" t="s">
        <v>77</v>
      </c>
      <c r="M198" s="33" t="s">
        <v>78</v>
      </c>
      <c r="N198" s="33" t="s">
        <v>1134</v>
      </c>
      <c r="O198" s="37" t="s">
        <v>118</v>
      </c>
      <c r="P198" s="33" t="str">
        <f t="shared" si="23"/>
        <v>ja</v>
      </c>
      <c r="Q198" s="33" t="str">
        <f t="shared" si="24"/>
        <v>bis 2012</v>
      </c>
      <c r="R198" s="38">
        <f t="shared" si="25"/>
        <v>0.5</v>
      </c>
      <c r="S198" s="35">
        <f t="shared" si="26"/>
        <v>99.399999999999991</v>
      </c>
      <c r="T198" s="39"/>
      <c r="U198" s="33" t="str">
        <f>IF(OR(T198="x",ISNUMBER(MATCH(SUBSTITUTE(A198,"-",""),Kundenbestand!$C$5:$C$3004,0)),ISNUMBER(MATCH(SUBSTITUTE(B198,"-",""),Kundenbestand!$C$5:$C$3004,0))),"x","")</f>
        <v/>
      </c>
      <c r="V198" s="35">
        <f t="shared" si="27"/>
        <v>0</v>
      </c>
    </row>
    <row r="199" spans="1:22" x14ac:dyDescent="0.3">
      <c r="A199" s="33" t="s">
        <v>1135</v>
      </c>
      <c r="B199" s="33" t="s">
        <v>1136</v>
      </c>
      <c r="C199" s="33" t="s">
        <v>233</v>
      </c>
      <c r="D199" s="33" t="s">
        <v>1137</v>
      </c>
      <c r="E199" s="33" t="s">
        <v>1138</v>
      </c>
      <c r="F199" s="33" t="s">
        <v>1139</v>
      </c>
      <c r="G199" s="34">
        <v>39230</v>
      </c>
      <c r="H199" s="33">
        <f t="shared" si="21"/>
        <v>2007</v>
      </c>
      <c r="I199" s="35">
        <v>154.01</v>
      </c>
      <c r="J199" s="36">
        <v>1.42</v>
      </c>
      <c r="K199" s="35">
        <f t="shared" si="22"/>
        <v>218.69419999999997</v>
      </c>
      <c r="L199" s="33" t="s">
        <v>77</v>
      </c>
      <c r="M199" s="33" t="s">
        <v>78</v>
      </c>
      <c r="N199" s="33" t="s">
        <v>1140</v>
      </c>
      <c r="O199" s="37" t="s">
        <v>80</v>
      </c>
      <c r="P199" s="33" t="str">
        <f t="shared" si="23"/>
        <v>ja</v>
      </c>
      <c r="Q199" s="33" t="str">
        <f t="shared" si="24"/>
        <v>bis 2012</v>
      </c>
      <c r="R199" s="38">
        <f t="shared" si="25"/>
        <v>0.5</v>
      </c>
      <c r="S199" s="35">
        <f t="shared" si="26"/>
        <v>109.34709999999998</v>
      </c>
      <c r="T199" s="39"/>
      <c r="U199" s="33" t="str">
        <f>IF(OR(T199="x",ISNUMBER(MATCH(SUBSTITUTE(A199,"-",""),Kundenbestand!$C$5:$C$3004,0)),ISNUMBER(MATCH(SUBSTITUTE(B199,"-",""),Kundenbestand!$C$5:$C$3004,0))),"x","")</f>
        <v/>
      </c>
      <c r="V199" s="35">
        <f t="shared" si="27"/>
        <v>0</v>
      </c>
    </row>
    <row r="200" spans="1:22" x14ac:dyDescent="0.3">
      <c r="A200" s="33" t="s">
        <v>1141</v>
      </c>
      <c r="B200" s="33" t="s">
        <v>1142</v>
      </c>
      <c r="C200" s="33" t="s">
        <v>233</v>
      </c>
      <c r="D200" s="33" t="s">
        <v>1137</v>
      </c>
      <c r="E200" s="33" t="s">
        <v>1143</v>
      </c>
      <c r="F200" s="33" t="s">
        <v>1144</v>
      </c>
      <c r="G200" s="34">
        <v>40686</v>
      </c>
      <c r="H200" s="33">
        <f t="shared" si="21"/>
        <v>2011</v>
      </c>
      <c r="I200" s="35">
        <v>126</v>
      </c>
      <c r="J200" s="36">
        <v>1.42</v>
      </c>
      <c r="K200" s="35">
        <f t="shared" si="22"/>
        <v>178.92</v>
      </c>
      <c r="L200" s="33" t="s">
        <v>77</v>
      </c>
      <c r="M200" s="33" t="s">
        <v>78</v>
      </c>
      <c r="N200" s="33" t="s">
        <v>1145</v>
      </c>
      <c r="O200" s="37" t="s">
        <v>118</v>
      </c>
      <c r="P200" s="33" t="str">
        <f t="shared" si="23"/>
        <v>ja</v>
      </c>
      <c r="Q200" s="33" t="str">
        <f t="shared" si="24"/>
        <v>bis 2012</v>
      </c>
      <c r="R200" s="38">
        <f t="shared" si="25"/>
        <v>0.5</v>
      </c>
      <c r="S200" s="35">
        <f t="shared" si="26"/>
        <v>89.46</v>
      </c>
      <c r="T200" s="39"/>
      <c r="U200" s="33" t="str">
        <f>IF(OR(T200="x",ISNUMBER(MATCH(SUBSTITUTE(A200,"-",""),Kundenbestand!$C$5:$C$3004,0)),ISNUMBER(MATCH(SUBSTITUTE(B200,"-",""),Kundenbestand!$C$5:$C$3004,0))),"x","")</f>
        <v/>
      </c>
      <c r="V200" s="35">
        <f t="shared" si="27"/>
        <v>0</v>
      </c>
    </row>
    <row r="201" spans="1:22" x14ac:dyDescent="0.3">
      <c r="A201" s="33" t="s">
        <v>1146</v>
      </c>
      <c r="B201" s="33" t="s">
        <v>1147</v>
      </c>
      <c r="C201" s="33" t="s">
        <v>233</v>
      </c>
      <c r="D201" s="33" t="s">
        <v>1148</v>
      </c>
      <c r="E201" s="33" t="s">
        <v>1149</v>
      </c>
      <c r="F201" s="33" t="s">
        <v>1150</v>
      </c>
      <c r="G201" s="34">
        <v>42442</v>
      </c>
      <c r="H201" s="33">
        <f t="shared" si="21"/>
        <v>2016</v>
      </c>
      <c r="I201" s="35">
        <v>105</v>
      </c>
      <c r="J201" s="36">
        <v>1.42</v>
      </c>
      <c r="K201" s="35">
        <f t="shared" si="22"/>
        <v>149.1</v>
      </c>
      <c r="L201" s="33" t="s">
        <v>77</v>
      </c>
      <c r="M201" s="33" t="s">
        <v>78</v>
      </c>
      <c r="N201" s="33" t="s">
        <v>1151</v>
      </c>
      <c r="O201" s="37" t="s">
        <v>118</v>
      </c>
      <c r="P201" s="33" t="str">
        <f t="shared" si="23"/>
        <v>ja</v>
      </c>
      <c r="Q201" s="33" t="str">
        <f t="shared" si="24"/>
        <v>2013–2016</v>
      </c>
      <c r="R201" s="38">
        <f t="shared" si="25"/>
        <v>0.4</v>
      </c>
      <c r="S201" s="35">
        <f t="shared" si="26"/>
        <v>89.46</v>
      </c>
      <c r="T201" s="39"/>
      <c r="U201" s="33" t="str">
        <f>IF(OR(T201="x",ISNUMBER(MATCH(SUBSTITUTE(A201,"-",""),Kundenbestand!$C$5:$C$3004,0)),ISNUMBER(MATCH(SUBSTITUTE(B201,"-",""),Kundenbestand!$C$5:$C$3004,0))),"x","")</f>
        <v/>
      </c>
      <c r="V201" s="35">
        <f t="shared" si="27"/>
        <v>0</v>
      </c>
    </row>
    <row r="202" spans="1:22" x14ac:dyDescent="0.3">
      <c r="A202" s="33" t="s">
        <v>1152</v>
      </c>
      <c r="B202" s="33" t="s">
        <v>1153</v>
      </c>
      <c r="C202" s="33" t="s">
        <v>233</v>
      </c>
      <c r="D202" s="33" t="s">
        <v>1154</v>
      </c>
      <c r="E202" s="33" t="s">
        <v>1155</v>
      </c>
      <c r="F202" s="33" t="s">
        <v>1156</v>
      </c>
      <c r="G202" s="34">
        <v>42407</v>
      </c>
      <c r="H202" s="33">
        <f t="shared" si="21"/>
        <v>2016</v>
      </c>
      <c r="I202" s="35">
        <v>98</v>
      </c>
      <c r="J202" s="36">
        <v>1.42</v>
      </c>
      <c r="K202" s="35">
        <f t="shared" si="22"/>
        <v>139.16</v>
      </c>
      <c r="L202" s="33" t="s">
        <v>77</v>
      </c>
      <c r="M202" s="33" t="s">
        <v>78</v>
      </c>
      <c r="N202" s="33" t="s">
        <v>1157</v>
      </c>
      <c r="O202" s="37" t="s">
        <v>80</v>
      </c>
      <c r="P202" s="33" t="str">
        <f t="shared" si="23"/>
        <v>ja</v>
      </c>
      <c r="Q202" s="33" t="str">
        <f t="shared" si="24"/>
        <v>2013–2016</v>
      </c>
      <c r="R202" s="38">
        <f t="shared" si="25"/>
        <v>0.4</v>
      </c>
      <c r="S202" s="35">
        <f t="shared" si="26"/>
        <v>83.495999999999995</v>
      </c>
      <c r="T202" s="39"/>
      <c r="U202" s="33" t="str">
        <f>IF(OR(T202="x",ISNUMBER(MATCH(SUBSTITUTE(A202,"-",""),Kundenbestand!$C$5:$C$3004,0)),ISNUMBER(MATCH(SUBSTITUTE(B202,"-",""),Kundenbestand!$C$5:$C$3004,0))),"x","")</f>
        <v/>
      </c>
      <c r="V202" s="35">
        <f t="shared" si="27"/>
        <v>0</v>
      </c>
    </row>
    <row r="203" spans="1:22" x14ac:dyDescent="0.3">
      <c r="A203" s="33" t="s">
        <v>1158</v>
      </c>
      <c r="B203" s="33" t="s">
        <v>1159</v>
      </c>
      <c r="C203" s="33" t="s">
        <v>233</v>
      </c>
      <c r="D203" s="33" t="s">
        <v>1154</v>
      </c>
      <c r="E203" s="33" t="s">
        <v>1160</v>
      </c>
      <c r="F203" s="33" t="s">
        <v>1161</v>
      </c>
      <c r="G203" s="34">
        <v>42364</v>
      </c>
      <c r="H203" s="33">
        <f t="shared" si="21"/>
        <v>2015</v>
      </c>
      <c r="I203" s="35">
        <v>126</v>
      </c>
      <c r="J203" s="36">
        <v>1.42</v>
      </c>
      <c r="K203" s="35">
        <f t="shared" si="22"/>
        <v>178.92</v>
      </c>
      <c r="L203" s="33" t="s">
        <v>77</v>
      </c>
      <c r="M203" s="33" t="s">
        <v>78</v>
      </c>
      <c r="N203" s="33" t="s">
        <v>1162</v>
      </c>
      <c r="O203" s="37" t="s">
        <v>94</v>
      </c>
      <c r="P203" s="33" t="str">
        <f t="shared" si="23"/>
        <v>ja</v>
      </c>
      <c r="Q203" s="33" t="str">
        <f t="shared" si="24"/>
        <v>2013–2016</v>
      </c>
      <c r="R203" s="38">
        <f t="shared" si="25"/>
        <v>0.4</v>
      </c>
      <c r="S203" s="35">
        <f t="shared" si="26"/>
        <v>107.35199999999999</v>
      </c>
      <c r="T203" s="39"/>
      <c r="U203" s="33" t="str">
        <f>IF(OR(T203="x",ISNUMBER(MATCH(SUBSTITUTE(A203,"-",""),Kundenbestand!$C$5:$C$3004,0)),ISNUMBER(MATCH(SUBSTITUTE(B203,"-",""),Kundenbestand!$C$5:$C$3004,0))),"x","")</f>
        <v/>
      </c>
      <c r="V203" s="35">
        <f t="shared" si="27"/>
        <v>0</v>
      </c>
    </row>
    <row r="204" spans="1:22" x14ac:dyDescent="0.3">
      <c r="A204" s="33" t="s">
        <v>1163</v>
      </c>
      <c r="B204" s="33" t="s">
        <v>1164</v>
      </c>
      <c r="C204" s="33" t="s">
        <v>233</v>
      </c>
      <c r="D204" s="33" t="s">
        <v>1165</v>
      </c>
      <c r="E204" s="33" t="s">
        <v>1166</v>
      </c>
      <c r="F204" s="33"/>
      <c r="G204" s="34">
        <v>42441</v>
      </c>
      <c r="H204" s="33">
        <f t="shared" si="21"/>
        <v>2016</v>
      </c>
      <c r="I204" s="35">
        <v>112</v>
      </c>
      <c r="J204" s="36">
        <v>1.42</v>
      </c>
      <c r="K204" s="35">
        <f t="shared" si="22"/>
        <v>159.04</v>
      </c>
      <c r="L204" s="33" t="s">
        <v>77</v>
      </c>
      <c r="M204" s="33" t="s">
        <v>78</v>
      </c>
      <c r="N204" s="33" t="s">
        <v>1167</v>
      </c>
      <c r="O204" s="37" t="s">
        <v>118</v>
      </c>
      <c r="P204" s="33" t="str">
        <f t="shared" si="23"/>
        <v>ja</v>
      </c>
      <c r="Q204" s="33" t="str">
        <f t="shared" si="24"/>
        <v>2013–2016</v>
      </c>
      <c r="R204" s="38">
        <f t="shared" si="25"/>
        <v>0.4</v>
      </c>
      <c r="S204" s="35">
        <f t="shared" si="26"/>
        <v>95.423999999999992</v>
      </c>
      <c r="T204" s="39"/>
      <c r="U204" s="33" t="str">
        <f>IF(OR(T204="x",ISNUMBER(MATCH(SUBSTITUTE(A204,"-",""),Kundenbestand!$C$5:$C$3004,0)),ISNUMBER(MATCH(SUBSTITUTE(B204,"-",""),Kundenbestand!$C$5:$C$3004,0))),"x","")</f>
        <v/>
      </c>
      <c r="V204" s="35">
        <f t="shared" si="27"/>
        <v>0</v>
      </c>
    </row>
    <row r="205" spans="1:22" x14ac:dyDescent="0.3">
      <c r="A205" s="33" t="s">
        <v>1168</v>
      </c>
      <c r="B205" s="33" t="s">
        <v>1169</v>
      </c>
      <c r="C205" s="33" t="s">
        <v>233</v>
      </c>
      <c r="D205" s="33" t="s">
        <v>1107</v>
      </c>
      <c r="E205" s="33" t="s">
        <v>1108</v>
      </c>
      <c r="F205" s="33" t="s">
        <v>1170</v>
      </c>
      <c r="G205" s="34">
        <v>42422</v>
      </c>
      <c r="H205" s="33">
        <f t="shared" si="21"/>
        <v>2016</v>
      </c>
      <c r="I205" s="35">
        <v>126</v>
      </c>
      <c r="J205" s="36">
        <v>1.42</v>
      </c>
      <c r="K205" s="35">
        <f t="shared" si="22"/>
        <v>178.92</v>
      </c>
      <c r="L205" s="33" t="s">
        <v>77</v>
      </c>
      <c r="M205" s="33" t="s">
        <v>78</v>
      </c>
      <c r="N205" s="33" t="s">
        <v>1171</v>
      </c>
      <c r="O205" s="37" t="s">
        <v>118</v>
      </c>
      <c r="P205" s="33" t="str">
        <f t="shared" si="23"/>
        <v>ja</v>
      </c>
      <c r="Q205" s="33" t="str">
        <f t="shared" si="24"/>
        <v>2013–2016</v>
      </c>
      <c r="R205" s="38">
        <f t="shared" si="25"/>
        <v>0.4</v>
      </c>
      <c r="S205" s="35">
        <f t="shared" si="26"/>
        <v>107.35199999999999</v>
      </c>
      <c r="T205" s="39"/>
      <c r="U205" s="33" t="str">
        <f>IF(OR(T205="x",ISNUMBER(MATCH(SUBSTITUTE(A205,"-",""),Kundenbestand!$C$5:$C$3004,0)),ISNUMBER(MATCH(SUBSTITUTE(B205,"-",""),Kundenbestand!$C$5:$C$3004,0))),"x","")</f>
        <v/>
      </c>
      <c r="V205" s="35">
        <f t="shared" si="27"/>
        <v>0</v>
      </c>
    </row>
    <row r="206" spans="1:22" x14ac:dyDescent="0.3">
      <c r="A206" s="33" t="s">
        <v>1172</v>
      </c>
      <c r="B206" s="33" t="s">
        <v>1173</v>
      </c>
      <c r="C206" s="33" t="s">
        <v>233</v>
      </c>
      <c r="D206" s="33" t="s">
        <v>1174</v>
      </c>
      <c r="E206" s="33" t="s">
        <v>1175</v>
      </c>
      <c r="F206" s="33" t="s">
        <v>1176</v>
      </c>
      <c r="G206" s="34">
        <v>42337</v>
      </c>
      <c r="H206" s="33">
        <f t="shared" si="21"/>
        <v>2015</v>
      </c>
      <c r="I206" s="35">
        <v>140</v>
      </c>
      <c r="J206" s="36">
        <v>1.42</v>
      </c>
      <c r="K206" s="35">
        <f t="shared" si="22"/>
        <v>198.79999999999998</v>
      </c>
      <c r="L206" s="33" t="s">
        <v>77</v>
      </c>
      <c r="M206" s="33" t="s">
        <v>78</v>
      </c>
      <c r="N206" s="33" t="s">
        <v>1177</v>
      </c>
      <c r="O206" s="37" t="s">
        <v>94</v>
      </c>
      <c r="P206" s="33" t="str">
        <f t="shared" si="23"/>
        <v>ja</v>
      </c>
      <c r="Q206" s="33" t="str">
        <f t="shared" si="24"/>
        <v>2013–2016</v>
      </c>
      <c r="R206" s="38">
        <f t="shared" si="25"/>
        <v>0.4</v>
      </c>
      <c r="S206" s="35">
        <f t="shared" si="26"/>
        <v>119.27999999999999</v>
      </c>
      <c r="T206" s="39"/>
      <c r="U206" s="33" t="str">
        <f>IF(OR(T206="x",ISNUMBER(MATCH(SUBSTITUTE(A206,"-",""),Kundenbestand!$C$5:$C$3004,0)),ISNUMBER(MATCH(SUBSTITUTE(B206,"-",""),Kundenbestand!$C$5:$C$3004,0))),"x","")</f>
        <v/>
      </c>
      <c r="V206" s="35">
        <f t="shared" si="27"/>
        <v>0</v>
      </c>
    </row>
    <row r="207" spans="1:22" x14ac:dyDescent="0.3">
      <c r="A207" s="33" t="s">
        <v>1178</v>
      </c>
      <c r="B207" s="33" t="s">
        <v>1179</v>
      </c>
      <c r="C207" s="33" t="s">
        <v>233</v>
      </c>
      <c r="D207" s="33" t="s">
        <v>462</v>
      </c>
      <c r="E207" s="33" t="s">
        <v>1180</v>
      </c>
      <c r="F207" s="33" t="s">
        <v>1181</v>
      </c>
      <c r="G207" s="34">
        <v>42282</v>
      </c>
      <c r="H207" s="33">
        <f t="shared" si="21"/>
        <v>2015</v>
      </c>
      <c r="I207" s="35">
        <v>112</v>
      </c>
      <c r="J207" s="36">
        <v>1.42</v>
      </c>
      <c r="K207" s="35">
        <f t="shared" si="22"/>
        <v>159.04</v>
      </c>
      <c r="L207" s="33" t="s">
        <v>77</v>
      </c>
      <c r="M207" s="33" t="s">
        <v>78</v>
      </c>
      <c r="N207" s="33" t="s">
        <v>1182</v>
      </c>
      <c r="O207" s="37" t="s">
        <v>94</v>
      </c>
      <c r="P207" s="33" t="str">
        <f t="shared" si="23"/>
        <v>ja</v>
      </c>
      <c r="Q207" s="33" t="str">
        <f t="shared" si="24"/>
        <v>2013–2016</v>
      </c>
      <c r="R207" s="38">
        <f t="shared" si="25"/>
        <v>0.4</v>
      </c>
      <c r="S207" s="35">
        <f t="shared" si="26"/>
        <v>95.423999999999992</v>
      </c>
      <c r="T207" s="39"/>
      <c r="U207" s="33" t="str">
        <f>IF(OR(T207="x",ISNUMBER(MATCH(SUBSTITUTE(A207,"-",""),Kundenbestand!$C$5:$C$3004,0)),ISNUMBER(MATCH(SUBSTITUTE(B207,"-",""),Kundenbestand!$C$5:$C$3004,0))),"x","")</f>
        <v/>
      </c>
      <c r="V207" s="35">
        <f t="shared" si="27"/>
        <v>0</v>
      </c>
    </row>
    <row r="208" spans="1:22" x14ac:dyDescent="0.3">
      <c r="A208" s="33" t="s">
        <v>1183</v>
      </c>
      <c r="B208" s="33" t="s">
        <v>1184</v>
      </c>
      <c r="C208" s="33" t="s">
        <v>233</v>
      </c>
      <c r="D208" s="33" t="s">
        <v>1185</v>
      </c>
      <c r="E208" s="33" t="s">
        <v>1186</v>
      </c>
      <c r="F208" s="33" t="s">
        <v>1187</v>
      </c>
      <c r="G208" s="34">
        <v>42442</v>
      </c>
      <c r="H208" s="33">
        <f t="shared" si="21"/>
        <v>2016</v>
      </c>
      <c r="I208" s="35">
        <v>140</v>
      </c>
      <c r="J208" s="36">
        <v>1.42</v>
      </c>
      <c r="K208" s="35">
        <f t="shared" si="22"/>
        <v>198.79999999999998</v>
      </c>
      <c r="L208" s="33" t="s">
        <v>77</v>
      </c>
      <c r="M208" s="33" t="s">
        <v>78</v>
      </c>
      <c r="N208" s="33" t="s">
        <v>1188</v>
      </c>
      <c r="O208" s="37" t="s">
        <v>80</v>
      </c>
      <c r="P208" s="33" t="str">
        <f t="shared" si="23"/>
        <v>ja</v>
      </c>
      <c r="Q208" s="33" t="str">
        <f t="shared" si="24"/>
        <v>2013–2016</v>
      </c>
      <c r="R208" s="38">
        <f t="shared" si="25"/>
        <v>0.4</v>
      </c>
      <c r="S208" s="35">
        <f t="shared" si="26"/>
        <v>119.27999999999999</v>
      </c>
      <c r="T208" s="39"/>
      <c r="U208" s="33" t="str">
        <f>IF(OR(T208="x",ISNUMBER(MATCH(SUBSTITUTE(A208,"-",""),Kundenbestand!$C$5:$C$3004,0)),ISNUMBER(MATCH(SUBSTITUTE(B208,"-",""),Kundenbestand!$C$5:$C$3004,0))),"x","")</f>
        <v/>
      </c>
      <c r="V208" s="35">
        <f t="shared" si="27"/>
        <v>0</v>
      </c>
    </row>
    <row r="209" spans="1:22" x14ac:dyDescent="0.3">
      <c r="A209" s="33" t="s">
        <v>1189</v>
      </c>
      <c r="B209" s="33" t="s">
        <v>1190</v>
      </c>
      <c r="C209" s="33" t="s">
        <v>233</v>
      </c>
      <c r="D209" s="33" t="s">
        <v>1191</v>
      </c>
      <c r="E209" s="33" t="s">
        <v>1192</v>
      </c>
      <c r="F209" s="33" t="s">
        <v>1193</v>
      </c>
      <c r="G209" s="34">
        <v>42421</v>
      </c>
      <c r="H209" s="33">
        <f t="shared" si="21"/>
        <v>2016</v>
      </c>
      <c r="I209" s="35">
        <v>98</v>
      </c>
      <c r="J209" s="36">
        <v>1.42</v>
      </c>
      <c r="K209" s="35">
        <f t="shared" si="22"/>
        <v>139.16</v>
      </c>
      <c r="L209" s="33" t="s">
        <v>77</v>
      </c>
      <c r="M209" s="33" t="s">
        <v>78</v>
      </c>
      <c r="N209" s="33" t="s">
        <v>1194</v>
      </c>
      <c r="O209" s="37" t="s">
        <v>118</v>
      </c>
      <c r="P209" s="33" t="str">
        <f t="shared" si="23"/>
        <v>ja</v>
      </c>
      <c r="Q209" s="33" t="str">
        <f t="shared" si="24"/>
        <v>2013–2016</v>
      </c>
      <c r="R209" s="38">
        <f t="shared" si="25"/>
        <v>0.4</v>
      </c>
      <c r="S209" s="35">
        <f t="shared" si="26"/>
        <v>83.495999999999995</v>
      </c>
      <c r="T209" s="39"/>
      <c r="U209" s="33" t="str">
        <f>IF(OR(T209="x",ISNUMBER(MATCH(SUBSTITUTE(A209,"-",""),Kundenbestand!$C$5:$C$3004,0)),ISNUMBER(MATCH(SUBSTITUTE(B209,"-",""),Kundenbestand!$C$5:$C$3004,0))),"x","")</f>
        <v/>
      </c>
      <c r="V209" s="35">
        <f t="shared" si="27"/>
        <v>0</v>
      </c>
    </row>
    <row r="210" spans="1:22" x14ac:dyDescent="0.3">
      <c r="A210" s="33" t="s">
        <v>1195</v>
      </c>
      <c r="B210" s="33" t="s">
        <v>1196</v>
      </c>
      <c r="C210" s="33" t="s">
        <v>233</v>
      </c>
      <c r="D210" s="33" t="s">
        <v>1197</v>
      </c>
      <c r="E210" s="33" t="s">
        <v>1198</v>
      </c>
      <c r="F210" s="33" t="s">
        <v>1199</v>
      </c>
      <c r="G210" s="34">
        <v>39880</v>
      </c>
      <c r="H210" s="33">
        <f t="shared" si="21"/>
        <v>2009</v>
      </c>
      <c r="I210" s="35">
        <v>140</v>
      </c>
      <c r="J210" s="36">
        <v>1.42</v>
      </c>
      <c r="K210" s="35">
        <f t="shared" si="22"/>
        <v>198.79999999999998</v>
      </c>
      <c r="L210" s="33" t="s">
        <v>77</v>
      </c>
      <c r="M210" s="33" t="s">
        <v>78</v>
      </c>
      <c r="N210" s="33" t="s">
        <v>1200</v>
      </c>
      <c r="O210" s="37" t="s">
        <v>118</v>
      </c>
      <c r="P210" s="33" t="str">
        <f t="shared" si="23"/>
        <v>ja</v>
      </c>
      <c r="Q210" s="33" t="str">
        <f t="shared" si="24"/>
        <v>bis 2012</v>
      </c>
      <c r="R210" s="38">
        <f t="shared" si="25"/>
        <v>0.5</v>
      </c>
      <c r="S210" s="35">
        <f t="shared" si="26"/>
        <v>99.399999999999991</v>
      </c>
      <c r="T210" s="39"/>
      <c r="U210" s="33" t="str">
        <f>IF(OR(T210="x",ISNUMBER(MATCH(SUBSTITUTE(A210,"-",""),Kundenbestand!$C$5:$C$3004,0)),ISNUMBER(MATCH(SUBSTITUTE(B210,"-",""),Kundenbestand!$C$5:$C$3004,0))),"x","")</f>
        <v/>
      </c>
      <c r="V210" s="35">
        <f t="shared" si="27"/>
        <v>0</v>
      </c>
    </row>
    <row r="211" spans="1:22" x14ac:dyDescent="0.3">
      <c r="A211" s="33" t="s">
        <v>1201</v>
      </c>
      <c r="B211" s="33" t="s">
        <v>1202</v>
      </c>
      <c r="C211" s="33" t="s">
        <v>233</v>
      </c>
      <c r="D211" s="33" t="s">
        <v>1107</v>
      </c>
      <c r="E211" s="33" t="s">
        <v>1108</v>
      </c>
      <c r="F211" s="33" t="s">
        <v>1203</v>
      </c>
      <c r="G211" s="34">
        <v>40309</v>
      </c>
      <c r="H211" s="33">
        <f t="shared" si="21"/>
        <v>2010</v>
      </c>
      <c r="I211" s="35">
        <v>140</v>
      </c>
      <c r="J211" s="36">
        <v>1.42</v>
      </c>
      <c r="K211" s="35">
        <f t="shared" si="22"/>
        <v>198.79999999999998</v>
      </c>
      <c r="L211" s="33" t="s">
        <v>77</v>
      </c>
      <c r="M211" s="33" t="s">
        <v>78</v>
      </c>
      <c r="N211" s="33" t="s">
        <v>1204</v>
      </c>
      <c r="O211" s="37" t="s">
        <v>118</v>
      </c>
      <c r="P211" s="33" t="str">
        <f t="shared" si="23"/>
        <v>ja</v>
      </c>
      <c r="Q211" s="33" t="str">
        <f t="shared" si="24"/>
        <v>bis 2012</v>
      </c>
      <c r="R211" s="38">
        <f t="shared" si="25"/>
        <v>0.5</v>
      </c>
      <c r="S211" s="35">
        <f t="shared" si="26"/>
        <v>99.399999999999991</v>
      </c>
      <c r="T211" s="39"/>
      <c r="U211" s="33" t="str">
        <f>IF(OR(T211="x",ISNUMBER(MATCH(SUBSTITUTE(A211,"-",""),Kundenbestand!$C$5:$C$3004,0)),ISNUMBER(MATCH(SUBSTITUTE(B211,"-",""),Kundenbestand!$C$5:$C$3004,0))),"x","")</f>
        <v/>
      </c>
      <c r="V211" s="35">
        <f t="shared" si="27"/>
        <v>0</v>
      </c>
    </row>
    <row r="212" spans="1:22" x14ac:dyDescent="0.3">
      <c r="A212" s="33" t="s">
        <v>1205</v>
      </c>
      <c r="B212" s="33" t="s">
        <v>1206</v>
      </c>
      <c r="C212" s="33" t="s">
        <v>233</v>
      </c>
      <c r="D212" s="33" t="s">
        <v>1107</v>
      </c>
      <c r="E212" s="33" t="s">
        <v>1108</v>
      </c>
      <c r="F212" s="33" t="s">
        <v>1207</v>
      </c>
      <c r="G212" s="34">
        <v>39880</v>
      </c>
      <c r="H212" s="33">
        <f t="shared" si="21"/>
        <v>2009</v>
      </c>
      <c r="I212" s="35">
        <v>126</v>
      </c>
      <c r="J212" s="36">
        <v>1.42</v>
      </c>
      <c r="K212" s="35">
        <f t="shared" si="22"/>
        <v>178.92</v>
      </c>
      <c r="L212" s="33" t="s">
        <v>77</v>
      </c>
      <c r="M212" s="33" t="s">
        <v>78</v>
      </c>
      <c r="N212" s="33" t="s">
        <v>1114</v>
      </c>
      <c r="O212" s="37" t="s">
        <v>118</v>
      </c>
      <c r="P212" s="33" t="str">
        <f t="shared" si="23"/>
        <v>ja</v>
      </c>
      <c r="Q212" s="33" t="str">
        <f t="shared" si="24"/>
        <v>bis 2012</v>
      </c>
      <c r="R212" s="38">
        <f t="shared" si="25"/>
        <v>0.5</v>
      </c>
      <c r="S212" s="35">
        <f t="shared" si="26"/>
        <v>89.46</v>
      </c>
      <c r="T212" s="39"/>
      <c r="U212" s="33" t="str">
        <f>IF(OR(T212="x",ISNUMBER(MATCH(SUBSTITUTE(A212,"-",""),Kundenbestand!$C$5:$C$3004,0)),ISNUMBER(MATCH(SUBSTITUTE(B212,"-",""),Kundenbestand!$C$5:$C$3004,0))),"x","")</f>
        <v/>
      </c>
      <c r="V212" s="35">
        <f t="shared" si="27"/>
        <v>0</v>
      </c>
    </row>
    <row r="213" spans="1:22" x14ac:dyDescent="0.3">
      <c r="A213" s="33" t="s">
        <v>1208</v>
      </c>
      <c r="B213" s="33" t="s">
        <v>1209</v>
      </c>
      <c r="C213" s="33" t="s">
        <v>233</v>
      </c>
      <c r="D213" s="33" t="s">
        <v>1107</v>
      </c>
      <c r="E213" s="33" t="s">
        <v>1108</v>
      </c>
      <c r="F213" s="33" t="s">
        <v>1210</v>
      </c>
      <c r="G213" s="34">
        <v>42393</v>
      </c>
      <c r="H213" s="33">
        <f t="shared" si="21"/>
        <v>2016</v>
      </c>
      <c r="I213" s="35">
        <v>133</v>
      </c>
      <c r="J213" s="36">
        <v>1.42</v>
      </c>
      <c r="K213" s="35">
        <f t="shared" si="22"/>
        <v>188.85999999999999</v>
      </c>
      <c r="L213" s="33" t="s">
        <v>77</v>
      </c>
      <c r="M213" s="33" t="s">
        <v>78</v>
      </c>
      <c r="N213" s="33" t="s">
        <v>1211</v>
      </c>
      <c r="O213" s="37" t="s">
        <v>80</v>
      </c>
      <c r="P213" s="33" t="str">
        <f t="shared" si="23"/>
        <v>ja</v>
      </c>
      <c r="Q213" s="33" t="str">
        <f t="shared" si="24"/>
        <v>2013–2016</v>
      </c>
      <c r="R213" s="38">
        <f t="shared" si="25"/>
        <v>0.4</v>
      </c>
      <c r="S213" s="35">
        <f t="shared" si="26"/>
        <v>113.31599999999999</v>
      </c>
      <c r="T213" s="39"/>
      <c r="U213" s="33" t="str">
        <f>IF(OR(T213="x",ISNUMBER(MATCH(SUBSTITUTE(A213,"-",""),Kundenbestand!$C$5:$C$3004,0)),ISNUMBER(MATCH(SUBSTITUTE(B213,"-",""),Kundenbestand!$C$5:$C$3004,0))),"x","")</f>
        <v/>
      </c>
      <c r="V213" s="35">
        <f t="shared" si="27"/>
        <v>0</v>
      </c>
    </row>
    <row r="214" spans="1:22" x14ac:dyDescent="0.3">
      <c r="A214" s="33" t="s">
        <v>1212</v>
      </c>
      <c r="B214" s="33" t="s">
        <v>1213</v>
      </c>
      <c r="C214" s="33" t="s">
        <v>233</v>
      </c>
      <c r="D214" s="33" t="s">
        <v>1107</v>
      </c>
      <c r="E214" s="33" t="s">
        <v>1108</v>
      </c>
      <c r="F214" s="33" t="s">
        <v>1214</v>
      </c>
      <c r="G214" s="34">
        <v>42695</v>
      </c>
      <c r="H214" s="33">
        <f t="shared" si="21"/>
        <v>2016</v>
      </c>
      <c r="I214" s="35">
        <v>133</v>
      </c>
      <c r="J214" s="36">
        <v>1.42</v>
      </c>
      <c r="K214" s="35">
        <f t="shared" si="22"/>
        <v>188.85999999999999</v>
      </c>
      <c r="L214" s="33" t="s">
        <v>77</v>
      </c>
      <c r="M214" s="33" t="s">
        <v>78</v>
      </c>
      <c r="N214" s="33" t="s">
        <v>1204</v>
      </c>
      <c r="O214" s="37" t="s">
        <v>118</v>
      </c>
      <c r="P214" s="33" t="str">
        <f t="shared" si="23"/>
        <v>ja</v>
      </c>
      <c r="Q214" s="33" t="str">
        <f t="shared" si="24"/>
        <v>2013–2016</v>
      </c>
      <c r="R214" s="38">
        <f t="shared" si="25"/>
        <v>0.4</v>
      </c>
      <c r="S214" s="35">
        <f t="shared" si="26"/>
        <v>113.31599999999999</v>
      </c>
      <c r="T214" s="39"/>
      <c r="U214" s="33" t="str">
        <f>IF(OR(T214="x",ISNUMBER(MATCH(SUBSTITUTE(A214,"-",""),Kundenbestand!$C$5:$C$3004,0)),ISNUMBER(MATCH(SUBSTITUTE(B214,"-",""),Kundenbestand!$C$5:$C$3004,0))),"x","")</f>
        <v/>
      </c>
      <c r="V214" s="35">
        <f t="shared" si="27"/>
        <v>0</v>
      </c>
    </row>
    <row r="215" spans="1:22" x14ac:dyDescent="0.3">
      <c r="A215" s="33" t="s">
        <v>1215</v>
      </c>
      <c r="B215" s="33" t="s">
        <v>1216</v>
      </c>
      <c r="C215" s="33" t="s">
        <v>233</v>
      </c>
      <c r="D215" s="33" t="s">
        <v>1217</v>
      </c>
      <c r="E215" s="33" t="s">
        <v>1218</v>
      </c>
      <c r="F215" s="33" t="s">
        <v>1219</v>
      </c>
      <c r="G215" s="34">
        <v>39973</v>
      </c>
      <c r="H215" s="33">
        <f t="shared" si="21"/>
        <v>2009</v>
      </c>
      <c r="I215" s="35">
        <v>118.99</v>
      </c>
      <c r="J215" s="36">
        <v>1.42</v>
      </c>
      <c r="K215" s="35">
        <f t="shared" si="22"/>
        <v>168.96579999999997</v>
      </c>
      <c r="L215" s="33" t="s">
        <v>77</v>
      </c>
      <c r="M215" s="33" t="s">
        <v>78</v>
      </c>
      <c r="N215" s="33" t="s">
        <v>1220</v>
      </c>
      <c r="O215" s="37" t="s">
        <v>118</v>
      </c>
      <c r="P215" s="33" t="str">
        <f t="shared" si="23"/>
        <v>ja</v>
      </c>
      <c r="Q215" s="33" t="str">
        <f t="shared" si="24"/>
        <v>bis 2012</v>
      </c>
      <c r="R215" s="38">
        <f t="shared" si="25"/>
        <v>0.5</v>
      </c>
      <c r="S215" s="35">
        <f t="shared" si="26"/>
        <v>84.482899999999987</v>
      </c>
      <c r="T215" s="39"/>
      <c r="U215" s="33" t="str">
        <f>IF(OR(T215="x",ISNUMBER(MATCH(SUBSTITUTE(A215,"-",""),Kundenbestand!$C$5:$C$3004,0)),ISNUMBER(MATCH(SUBSTITUTE(B215,"-",""),Kundenbestand!$C$5:$C$3004,0))),"x","")</f>
        <v/>
      </c>
      <c r="V215" s="35">
        <f t="shared" si="27"/>
        <v>0</v>
      </c>
    </row>
    <row r="216" spans="1:22" x14ac:dyDescent="0.3">
      <c r="A216" s="33" t="s">
        <v>1221</v>
      </c>
      <c r="B216" s="33" t="s">
        <v>1222</v>
      </c>
      <c r="C216" s="33" t="s">
        <v>233</v>
      </c>
      <c r="D216" s="33" t="s">
        <v>1223</v>
      </c>
      <c r="E216" s="33" t="s">
        <v>1224</v>
      </c>
      <c r="F216" s="33" t="s">
        <v>1225</v>
      </c>
      <c r="G216" s="34">
        <v>42758</v>
      </c>
      <c r="H216" s="33">
        <f t="shared" si="21"/>
        <v>2017</v>
      </c>
      <c r="I216" s="35">
        <v>84</v>
      </c>
      <c r="J216" s="36">
        <v>1.42</v>
      </c>
      <c r="K216" s="35">
        <f t="shared" si="22"/>
        <v>119.28</v>
      </c>
      <c r="L216" s="33" t="s">
        <v>77</v>
      </c>
      <c r="M216" s="33" t="s">
        <v>78</v>
      </c>
      <c r="N216" s="33" t="s">
        <v>326</v>
      </c>
      <c r="O216" s="37" t="s">
        <v>118</v>
      </c>
      <c r="P216" s="33" t="str">
        <f t="shared" si="23"/>
        <v>ja</v>
      </c>
      <c r="Q216" s="33" t="str">
        <f t="shared" si="24"/>
        <v>2017–2020</v>
      </c>
      <c r="R216" s="38">
        <f t="shared" si="25"/>
        <v>0.25</v>
      </c>
      <c r="S216" s="35">
        <f t="shared" si="26"/>
        <v>89.460000000000008</v>
      </c>
      <c r="T216" s="39"/>
      <c r="U216" s="33" t="str">
        <f>IF(OR(T216="x",ISNUMBER(MATCH(SUBSTITUTE(A216,"-",""),Kundenbestand!$C$5:$C$3004,0)),ISNUMBER(MATCH(SUBSTITUTE(B216,"-",""),Kundenbestand!$C$5:$C$3004,0))),"x","")</f>
        <v/>
      </c>
      <c r="V216" s="35">
        <f t="shared" si="27"/>
        <v>0</v>
      </c>
    </row>
    <row r="217" spans="1:22" x14ac:dyDescent="0.3">
      <c r="A217" s="33" t="s">
        <v>1226</v>
      </c>
      <c r="B217" s="33" t="s">
        <v>1227</v>
      </c>
      <c r="C217" s="33" t="s">
        <v>233</v>
      </c>
      <c r="D217" s="33" t="s">
        <v>1228</v>
      </c>
      <c r="E217" s="33" t="s">
        <v>1229</v>
      </c>
      <c r="F217" s="33"/>
      <c r="G217" s="34">
        <v>37494</v>
      </c>
      <c r="H217" s="33">
        <f t="shared" si="21"/>
        <v>2002</v>
      </c>
      <c r="I217" s="35">
        <v>140</v>
      </c>
      <c r="J217" s="36">
        <v>1.42</v>
      </c>
      <c r="K217" s="35">
        <f t="shared" si="22"/>
        <v>198.79999999999998</v>
      </c>
      <c r="L217" s="33" t="s">
        <v>77</v>
      </c>
      <c r="M217" s="33" t="s">
        <v>78</v>
      </c>
      <c r="N217" s="33" t="s">
        <v>1230</v>
      </c>
      <c r="O217" s="37" t="s">
        <v>118</v>
      </c>
      <c r="P217" s="33" t="str">
        <f t="shared" si="23"/>
        <v>ja</v>
      </c>
      <c r="Q217" s="33" t="str">
        <f t="shared" si="24"/>
        <v>bis 2012</v>
      </c>
      <c r="R217" s="38">
        <f t="shared" si="25"/>
        <v>0.5</v>
      </c>
      <c r="S217" s="35">
        <f t="shared" si="26"/>
        <v>99.399999999999991</v>
      </c>
      <c r="T217" s="39"/>
      <c r="U217" s="33" t="str">
        <f>IF(OR(T217="x",ISNUMBER(MATCH(SUBSTITUTE(A217,"-",""),Kundenbestand!$C$5:$C$3004,0)),ISNUMBER(MATCH(SUBSTITUTE(B217,"-",""),Kundenbestand!$C$5:$C$3004,0))),"x","")</f>
        <v/>
      </c>
      <c r="V217" s="35">
        <f t="shared" si="27"/>
        <v>0</v>
      </c>
    </row>
    <row r="218" spans="1:22" x14ac:dyDescent="0.3">
      <c r="A218" s="33" t="s">
        <v>1231</v>
      </c>
      <c r="B218" s="33" t="s">
        <v>1232</v>
      </c>
      <c r="C218" s="33" t="s">
        <v>233</v>
      </c>
      <c r="D218" s="33" t="s">
        <v>1233</v>
      </c>
      <c r="E218" s="33" t="s">
        <v>1234</v>
      </c>
      <c r="F218" s="33"/>
      <c r="G218" s="34">
        <v>42227</v>
      </c>
      <c r="H218" s="33">
        <f t="shared" si="21"/>
        <v>2015</v>
      </c>
      <c r="I218" s="35">
        <v>154.01</v>
      </c>
      <c r="J218" s="36">
        <v>1.42</v>
      </c>
      <c r="K218" s="35">
        <f t="shared" si="22"/>
        <v>218.69419999999997</v>
      </c>
      <c r="L218" s="33" t="s">
        <v>77</v>
      </c>
      <c r="M218" s="33" t="s">
        <v>78</v>
      </c>
      <c r="N218" s="33" t="s">
        <v>1235</v>
      </c>
      <c r="O218" s="37" t="s">
        <v>118</v>
      </c>
      <c r="P218" s="33" t="str">
        <f t="shared" si="23"/>
        <v>ja</v>
      </c>
      <c r="Q218" s="33" t="str">
        <f t="shared" si="24"/>
        <v>2013–2016</v>
      </c>
      <c r="R218" s="38">
        <f t="shared" si="25"/>
        <v>0.4</v>
      </c>
      <c r="S218" s="35">
        <f t="shared" si="26"/>
        <v>131.21651999999997</v>
      </c>
      <c r="T218" s="39"/>
      <c r="U218" s="33" t="str">
        <f>IF(OR(T218="x",ISNUMBER(MATCH(SUBSTITUTE(A218,"-",""),Kundenbestand!$C$5:$C$3004,0)),ISNUMBER(MATCH(SUBSTITUTE(B218,"-",""),Kundenbestand!$C$5:$C$3004,0))),"x","")</f>
        <v/>
      </c>
      <c r="V218" s="35">
        <f t="shared" si="27"/>
        <v>0</v>
      </c>
    </row>
    <row r="219" spans="1:22" x14ac:dyDescent="0.3">
      <c r="A219" s="33" t="s">
        <v>1236</v>
      </c>
      <c r="B219" s="33" t="s">
        <v>1237</v>
      </c>
      <c r="C219" s="33" t="s">
        <v>233</v>
      </c>
      <c r="D219" s="33" t="s">
        <v>1233</v>
      </c>
      <c r="E219" s="33" t="s">
        <v>1238</v>
      </c>
      <c r="F219" s="33" t="s">
        <v>1239</v>
      </c>
      <c r="G219" s="34">
        <v>42728</v>
      </c>
      <c r="H219" s="33">
        <f t="shared" si="21"/>
        <v>2016</v>
      </c>
      <c r="I219" s="35">
        <v>126</v>
      </c>
      <c r="J219" s="36">
        <v>1.42</v>
      </c>
      <c r="K219" s="35">
        <f t="shared" si="22"/>
        <v>178.92</v>
      </c>
      <c r="L219" s="33" t="s">
        <v>77</v>
      </c>
      <c r="M219" s="33" t="s">
        <v>78</v>
      </c>
      <c r="N219" s="33" t="s">
        <v>326</v>
      </c>
      <c r="O219" s="37" t="s">
        <v>118</v>
      </c>
      <c r="P219" s="33" t="str">
        <f t="shared" si="23"/>
        <v>ja</v>
      </c>
      <c r="Q219" s="33" t="str">
        <f t="shared" si="24"/>
        <v>2013–2016</v>
      </c>
      <c r="R219" s="38">
        <f t="shared" si="25"/>
        <v>0.4</v>
      </c>
      <c r="S219" s="35">
        <f t="shared" si="26"/>
        <v>107.35199999999999</v>
      </c>
      <c r="T219" s="39"/>
      <c r="U219" s="33" t="str">
        <f>IF(OR(T219="x",ISNUMBER(MATCH(SUBSTITUTE(A219,"-",""),Kundenbestand!$C$5:$C$3004,0)),ISNUMBER(MATCH(SUBSTITUTE(B219,"-",""),Kundenbestand!$C$5:$C$3004,0))),"x","")</f>
        <v/>
      </c>
      <c r="V219" s="35">
        <f t="shared" si="27"/>
        <v>0</v>
      </c>
    </row>
    <row r="220" spans="1:22" x14ac:dyDescent="0.3">
      <c r="A220" s="33" t="s">
        <v>1240</v>
      </c>
      <c r="B220" s="33" t="s">
        <v>1241</v>
      </c>
      <c r="C220" s="33" t="s">
        <v>233</v>
      </c>
      <c r="D220" s="33" t="s">
        <v>1233</v>
      </c>
      <c r="E220" s="33" t="s">
        <v>1242</v>
      </c>
      <c r="F220" s="33"/>
      <c r="G220" s="34">
        <v>42262</v>
      </c>
      <c r="H220" s="33">
        <f t="shared" si="21"/>
        <v>2015</v>
      </c>
      <c r="I220" s="35">
        <v>168</v>
      </c>
      <c r="J220" s="36">
        <v>1.42</v>
      </c>
      <c r="K220" s="35">
        <f t="shared" si="22"/>
        <v>238.56</v>
      </c>
      <c r="L220" s="33" t="s">
        <v>77</v>
      </c>
      <c r="M220" s="33" t="s">
        <v>78</v>
      </c>
      <c r="N220" s="33" t="s">
        <v>1243</v>
      </c>
      <c r="O220" s="37" t="s">
        <v>80</v>
      </c>
      <c r="P220" s="33" t="str">
        <f t="shared" si="23"/>
        <v>ja</v>
      </c>
      <c r="Q220" s="33" t="str">
        <f t="shared" si="24"/>
        <v>2013–2016</v>
      </c>
      <c r="R220" s="38">
        <f t="shared" si="25"/>
        <v>0.4</v>
      </c>
      <c r="S220" s="35">
        <f t="shared" si="26"/>
        <v>143.136</v>
      </c>
      <c r="T220" s="39"/>
      <c r="U220" s="33" t="str">
        <f>IF(OR(T220="x",ISNUMBER(MATCH(SUBSTITUTE(A220,"-",""),Kundenbestand!$C$5:$C$3004,0)),ISNUMBER(MATCH(SUBSTITUTE(B220,"-",""),Kundenbestand!$C$5:$C$3004,0))),"x","")</f>
        <v/>
      </c>
      <c r="V220" s="35">
        <f t="shared" si="27"/>
        <v>0</v>
      </c>
    </row>
    <row r="221" spans="1:22" x14ac:dyDescent="0.3">
      <c r="A221" s="33" t="s">
        <v>1244</v>
      </c>
      <c r="B221" s="33" t="s">
        <v>1245</v>
      </c>
      <c r="C221" s="33" t="s">
        <v>233</v>
      </c>
      <c r="D221" s="33" t="s">
        <v>1246</v>
      </c>
      <c r="E221" s="33" t="s">
        <v>1247</v>
      </c>
      <c r="F221" s="33" t="s">
        <v>1248</v>
      </c>
      <c r="G221" s="34">
        <v>41301</v>
      </c>
      <c r="H221" s="33">
        <f t="shared" si="21"/>
        <v>2013</v>
      </c>
      <c r="I221" s="35">
        <v>140</v>
      </c>
      <c r="J221" s="36">
        <v>1.42</v>
      </c>
      <c r="K221" s="35">
        <f t="shared" si="22"/>
        <v>198.79999999999998</v>
      </c>
      <c r="L221" s="33" t="s">
        <v>77</v>
      </c>
      <c r="M221" s="33" t="s">
        <v>78</v>
      </c>
      <c r="N221" s="33" t="s">
        <v>1249</v>
      </c>
      <c r="O221" s="37" t="s">
        <v>213</v>
      </c>
      <c r="P221" s="33" t="str">
        <f t="shared" si="23"/>
        <v>ja</v>
      </c>
      <c r="Q221" s="33" t="str">
        <f t="shared" si="24"/>
        <v>2013–2016</v>
      </c>
      <c r="R221" s="38">
        <f t="shared" si="25"/>
        <v>0.4</v>
      </c>
      <c r="S221" s="35">
        <f t="shared" si="26"/>
        <v>119.27999999999999</v>
      </c>
      <c r="T221" s="39"/>
      <c r="U221" s="33" t="str">
        <f>IF(OR(T221="x",ISNUMBER(MATCH(SUBSTITUTE(A221,"-",""),Kundenbestand!$C$5:$C$3004,0)),ISNUMBER(MATCH(SUBSTITUTE(B221,"-",""),Kundenbestand!$C$5:$C$3004,0))),"x","")</f>
        <v/>
      </c>
      <c r="V221" s="35">
        <f t="shared" si="27"/>
        <v>0</v>
      </c>
    </row>
    <row r="222" spans="1:22" x14ac:dyDescent="0.3">
      <c r="A222" s="33" t="s">
        <v>1250</v>
      </c>
      <c r="B222" s="33" t="s">
        <v>1251</v>
      </c>
      <c r="C222" s="33" t="s">
        <v>233</v>
      </c>
      <c r="D222" s="33" t="s">
        <v>377</v>
      </c>
      <c r="E222" s="33" t="s">
        <v>1252</v>
      </c>
      <c r="F222" s="33" t="s">
        <v>1253</v>
      </c>
      <c r="G222" s="34">
        <v>42492</v>
      </c>
      <c r="H222" s="33">
        <f t="shared" si="21"/>
        <v>2016</v>
      </c>
      <c r="I222" s="35">
        <v>140</v>
      </c>
      <c r="J222" s="36">
        <v>1.42</v>
      </c>
      <c r="K222" s="35">
        <f t="shared" si="22"/>
        <v>198.79999999999998</v>
      </c>
      <c r="L222" s="33" t="s">
        <v>77</v>
      </c>
      <c r="M222" s="33" t="s">
        <v>78</v>
      </c>
      <c r="N222" s="33" t="s">
        <v>1254</v>
      </c>
      <c r="O222" s="37" t="s">
        <v>118</v>
      </c>
      <c r="P222" s="33" t="str">
        <f t="shared" si="23"/>
        <v>ja</v>
      </c>
      <c r="Q222" s="33" t="str">
        <f t="shared" si="24"/>
        <v>2013–2016</v>
      </c>
      <c r="R222" s="38">
        <f t="shared" si="25"/>
        <v>0.4</v>
      </c>
      <c r="S222" s="35">
        <f t="shared" si="26"/>
        <v>119.27999999999999</v>
      </c>
      <c r="T222" s="39"/>
      <c r="U222" s="33" t="str">
        <f>IF(OR(T222="x",ISNUMBER(MATCH(SUBSTITUTE(A222,"-",""),Kundenbestand!$C$5:$C$3004,0)),ISNUMBER(MATCH(SUBSTITUTE(B222,"-",""),Kundenbestand!$C$5:$C$3004,0))),"x","")</f>
        <v/>
      </c>
      <c r="V222" s="35">
        <f t="shared" si="27"/>
        <v>0</v>
      </c>
    </row>
    <row r="223" spans="1:22" x14ac:dyDescent="0.3">
      <c r="A223" s="33" t="s">
        <v>1255</v>
      </c>
      <c r="B223" s="33" t="s">
        <v>1256</v>
      </c>
      <c r="C223" s="33" t="s">
        <v>233</v>
      </c>
      <c r="D223" s="33" t="s">
        <v>377</v>
      </c>
      <c r="E223" s="33" t="s">
        <v>1257</v>
      </c>
      <c r="F223" s="33" t="s">
        <v>1258</v>
      </c>
      <c r="G223" s="34">
        <v>42540</v>
      </c>
      <c r="H223" s="33">
        <f t="shared" si="21"/>
        <v>2016</v>
      </c>
      <c r="I223" s="35">
        <v>140</v>
      </c>
      <c r="J223" s="36">
        <v>1.42</v>
      </c>
      <c r="K223" s="35">
        <f t="shared" si="22"/>
        <v>198.79999999999998</v>
      </c>
      <c r="L223" s="33" t="s">
        <v>77</v>
      </c>
      <c r="M223" s="33" t="s">
        <v>78</v>
      </c>
      <c r="N223" s="33" t="s">
        <v>1259</v>
      </c>
      <c r="O223" s="37" t="s">
        <v>118</v>
      </c>
      <c r="P223" s="33" t="str">
        <f t="shared" si="23"/>
        <v>ja</v>
      </c>
      <c r="Q223" s="33" t="str">
        <f t="shared" si="24"/>
        <v>2013–2016</v>
      </c>
      <c r="R223" s="38">
        <f t="shared" si="25"/>
        <v>0.4</v>
      </c>
      <c r="S223" s="35">
        <f t="shared" si="26"/>
        <v>119.27999999999999</v>
      </c>
      <c r="T223" s="39"/>
      <c r="U223" s="33" t="str">
        <f>IF(OR(T223="x",ISNUMBER(MATCH(SUBSTITUTE(A223,"-",""),Kundenbestand!$C$5:$C$3004,0)),ISNUMBER(MATCH(SUBSTITUTE(B223,"-",""),Kundenbestand!$C$5:$C$3004,0))),"x","")</f>
        <v/>
      </c>
      <c r="V223" s="35">
        <f t="shared" si="27"/>
        <v>0</v>
      </c>
    </row>
    <row r="224" spans="1:22" x14ac:dyDescent="0.3">
      <c r="A224" s="33" t="s">
        <v>1260</v>
      </c>
      <c r="B224" s="33" t="s">
        <v>1261</v>
      </c>
      <c r="C224" s="33" t="s">
        <v>233</v>
      </c>
      <c r="D224" s="33" t="s">
        <v>1233</v>
      </c>
      <c r="E224" s="33" t="s">
        <v>1238</v>
      </c>
      <c r="F224" s="33" t="s">
        <v>1262</v>
      </c>
      <c r="G224" s="34">
        <v>40377</v>
      </c>
      <c r="H224" s="33">
        <f t="shared" si="21"/>
        <v>2010</v>
      </c>
      <c r="I224" s="35">
        <v>161</v>
      </c>
      <c r="J224" s="36">
        <v>1.42</v>
      </c>
      <c r="K224" s="35">
        <f t="shared" si="22"/>
        <v>228.61999999999998</v>
      </c>
      <c r="L224" s="33" t="s">
        <v>77</v>
      </c>
      <c r="M224" s="33" t="s">
        <v>78</v>
      </c>
      <c r="N224" s="33" t="s">
        <v>326</v>
      </c>
      <c r="O224" s="37" t="s">
        <v>118</v>
      </c>
      <c r="P224" s="33" t="str">
        <f t="shared" si="23"/>
        <v>ja</v>
      </c>
      <c r="Q224" s="33" t="str">
        <f t="shared" si="24"/>
        <v>bis 2012</v>
      </c>
      <c r="R224" s="38">
        <f t="shared" si="25"/>
        <v>0.5</v>
      </c>
      <c r="S224" s="35">
        <f t="shared" si="26"/>
        <v>114.30999999999999</v>
      </c>
      <c r="T224" s="39"/>
      <c r="U224" s="33" t="str">
        <f>IF(OR(T224="x",ISNUMBER(MATCH(SUBSTITUTE(A224,"-",""),Kundenbestand!$C$5:$C$3004,0)),ISNUMBER(MATCH(SUBSTITUTE(B224,"-",""),Kundenbestand!$C$5:$C$3004,0))),"x","")</f>
        <v/>
      </c>
      <c r="V224" s="35">
        <f t="shared" si="27"/>
        <v>0</v>
      </c>
    </row>
    <row r="225" spans="1:22" x14ac:dyDescent="0.3">
      <c r="A225" s="33" t="s">
        <v>1263</v>
      </c>
      <c r="B225" s="33" t="s">
        <v>1264</v>
      </c>
      <c r="C225" s="33" t="s">
        <v>233</v>
      </c>
      <c r="D225" s="33" t="s">
        <v>1233</v>
      </c>
      <c r="E225" s="33" t="s">
        <v>1265</v>
      </c>
      <c r="F225" s="33"/>
      <c r="G225" s="34">
        <v>42521</v>
      </c>
      <c r="H225" s="33">
        <f t="shared" si="21"/>
        <v>2016</v>
      </c>
      <c r="I225" s="35">
        <v>154.01</v>
      </c>
      <c r="J225" s="36">
        <v>1.42</v>
      </c>
      <c r="K225" s="35">
        <f t="shared" si="22"/>
        <v>218.69419999999997</v>
      </c>
      <c r="L225" s="33" t="s">
        <v>77</v>
      </c>
      <c r="M225" s="33" t="s">
        <v>78</v>
      </c>
      <c r="N225" s="33" t="s">
        <v>1266</v>
      </c>
      <c r="O225" s="37" t="s">
        <v>87</v>
      </c>
      <c r="P225" s="33" t="str">
        <f t="shared" si="23"/>
        <v>ja</v>
      </c>
      <c r="Q225" s="33" t="str">
        <f t="shared" si="24"/>
        <v>2013–2016</v>
      </c>
      <c r="R225" s="38">
        <f t="shared" si="25"/>
        <v>0.4</v>
      </c>
      <c r="S225" s="35">
        <f t="shared" si="26"/>
        <v>131.21651999999997</v>
      </c>
      <c r="T225" s="39"/>
      <c r="U225" s="33" t="str">
        <f>IF(OR(T225="x",ISNUMBER(MATCH(SUBSTITUTE(A225,"-",""),Kundenbestand!$C$5:$C$3004,0)),ISNUMBER(MATCH(SUBSTITUTE(B225,"-",""),Kundenbestand!$C$5:$C$3004,0))),"x","")</f>
        <v/>
      </c>
      <c r="V225" s="35">
        <f t="shared" si="27"/>
        <v>0</v>
      </c>
    </row>
    <row r="226" spans="1:22" x14ac:dyDescent="0.3">
      <c r="A226" s="33" t="s">
        <v>1267</v>
      </c>
      <c r="B226" s="33" t="s">
        <v>1268</v>
      </c>
      <c r="C226" s="33" t="s">
        <v>233</v>
      </c>
      <c r="D226" s="33" t="s">
        <v>1233</v>
      </c>
      <c r="E226" s="33" t="s">
        <v>1238</v>
      </c>
      <c r="F226" s="33" t="s">
        <v>1269</v>
      </c>
      <c r="G226" s="34">
        <v>40959</v>
      </c>
      <c r="H226" s="33">
        <f t="shared" si="21"/>
        <v>2012</v>
      </c>
      <c r="I226" s="35">
        <v>175</v>
      </c>
      <c r="J226" s="36">
        <v>1.42</v>
      </c>
      <c r="K226" s="35">
        <f t="shared" si="22"/>
        <v>248.5</v>
      </c>
      <c r="L226" s="33" t="s">
        <v>77</v>
      </c>
      <c r="M226" s="33" t="s">
        <v>78</v>
      </c>
      <c r="N226" s="33" t="s">
        <v>326</v>
      </c>
      <c r="O226" s="37" t="s">
        <v>118</v>
      </c>
      <c r="P226" s="33" t="str">
        <f t="shared" si="23"/>
        <v>ja</v>
      </c>
      <c r="Q226" s="33" t="str">
        <f t="shared" si="24"/>
        <v>bis 2012</v>
      </c>
      <c r="R226" s="38">
        <f t="shared" si="25"/>
        <v>0.5</v>
      </c>
      <c r="S226" s="35">
        <f t="shared" si="26"/>
        <v>124.25</v>
      </c>
      <c r="T226" s="39"/>
      <c r="U226" s="33" t="str">
        <f>IF(OR(T226="x",ISNUMBER(MATCH(SUBSTITUTE(A226,"-",""),Kundenbestand!$C$5:$C$3004,0)),ISNUMBER(MATCH(SUBSTITUTE(B226,"-",""),Kundenbestand!$C$5:$C$3004,0))),"x","")</f>
        <v/>
      </c>
      <c r="V226" s="35">
        <f t="shared" si="27"/>
        <v>0</v>
      </c>
    </row>
    <row r="227" spans="1:22" x14ac:dyDescent="0.3">
      <c r="A227" s="33" t="s">
        <v>1270</v>
      </c>
      <c r="B227" s="33" t="s">
        <v>1271</v>
      </c>
      <c r="C227" s="33" t="s">
        <v>233</v>
      </c>
      <c r="D227" s="33" t="s">
        <v>1233</v>
      </c>
      <c r="E227" s="33" t="s">
        <v>1272</v>
      </c>
      <c r="F227" s="33" t="s">
        <v>1273</v>
      </c>
      <c r="G227" s="34">
        <v>42407</v>
      </c>
      <c r="H227" s="33">
        <f t="shared" si="21"/>
        <v>2016</v>
      </c>
      <c r="I227" s="35">
        <v>168</v>
      </c>
      <c r="J227" s="36">
        <v>1.42</v>
      </c>
      <c r="K227" s="35">
        <f t="shared" si="22"/>
        <v>238.56</v>
      </c>
      <c r="L227" s="33" t="s">
        <v>77</v>
      </c>
      <c r="M227" s="33" t="s">
        <v>78</v>
      </c>
      <c r="N227" s="33" t="s">
        <v>1274</v>
      </c>
      <c r="O227" s="37" t="s">
        <v>94</v>
      </c>
      <c r="P227" s="33" t="str">
        <f t="shared" si="23"/>
        <v>ja</v>
      </c>
      <c r="Q227" s="33" t="str">
        <f t="shared" si="24"/>
        <v>2013–2016</v>
      </c>
      <c r="R227" s="38">
        <f t="shared" si="25"/>
        <v>0.4</v>
      </c>
      <c r="S227" s="35">
        <f t="shared" si="26"/>
        <v>143.136</v>
      </c>
      <c r="T227" s="39"/>
      <c r="U227" s="33" t="str">
        <f>IF(OR(T227="x",ISNUMBER(MATCH(SUBSTITUTE(A227,"-",""),Kundenbestand!$C$5:$C$3004,0)),ISNUMBER(MATCH(SUBSTITUTE(B227,"-",""),Kundenbestand!$C$5:$C$3004,0))),"x","")</f>
        <v/>
      </c>
      <c r="V227" s="35">
        <f t="shared" si="27"/>
        <v>0</v>
      </c>
    </row>
    <row r="228" spans="1:22" x14ac:dyDescent="0.3">
      <c r="A228" s="33" t="s">
        <v>1275</v>
      </c>
      <c r="B228" s="33" t="s">
        <v>1276</v>
      </c>
      <c r="C228" s="33" t="s">
        <v>233</v>
      </c>
      <c r="D228" s="33" t="s">
        <v>1277</v>
      </c>
      <c r="E228" s="33" t="s">
        <v>1278</v>
      </c>
      <c r="F228" s="33"/>
      <c r="G228" s="34">
        <v>42759</v>
      </c>
      <c r="H228" s="33">
        <f t="shared" si="21"/>
        <v>2017</v>
      </c>
      <c r="I228" s="35">
        <v>161</v>
      </c>
      <c r="J228" s="36">
        <v>1.42</v>
      </c>
      <c r="K228" s="35">
        <f t="shared" si="22"/>
        <v>228.61999999999998</v>
      </c>
      <c r="L228" s="33" t="s">
        <v>77</v>
      </c>
      <c r="M228" s="33" t="s">
        <v>78</v>
      </c>
      <c r="N228" s="33" t="s">
        <v>326</v>
      </c>
      <c r="O228" s="37" t="s">
        <v>118</v>
      </c>
      <c r="P228" s="33" t="str">
        <f t="shared" si="23"/>
        <v>ja</v>
      </c>
      <c r="Q228" s="33" t="str">
        <f t="shared" si="24"/>
        <v>2017–2020</v>
      </c>
      <c r="R228" s="38">
        <f t="shared" si="25"/>
        <v>0.25</v>
      </c>
      <c r="S228" s="35">
        <f t="shared" si="26"/>
        <v>171.46499999999997</v>
      </c>
      <c r="T228" s="39"/>
      <c r="U228" s="33" t="str">
        <f>IF(OR(T228="x",ISNUMBER(MATCH(SUBSTITUTE(A228,"-",""),Kundenbestand!$C$5:$C$3004,0)),ISNUMBER(MATCH(SUBSTITUTE(B228,"-",""),Kundenbestand!$C$5:$C$3004,0))),"x","")</f>
        <v/>
      </c>
      <c r="V228" s="35">
        <f t="shared" si="27"/>
        <v>0</v>
      </c>
    </row>
    <row r="229" spans="1:22" x14ac:dyDescent="0.3">
      <c r="A229" s="33" t="s">
        <v>1279</v>
      </c>
      <c r="B229" s="33" t="s">
        <v>1280</v>
      </c>
      <c r="C229" s="33" t="s">
        <v>233</v>
      </c>
      <c r="D229" s="33" t="s">
        <v>1281</v>
      </c>
      <c r="E229" s="33" t="s">
        <v>1282</v>
      </c>
      <c r="F229" s="33" t="s">
        <v>1283</v>
      </c>
      <c r="G229" s="34">
        <v>40446</v>
      </c>
      <c r="H229" s="33">
        <f t="shared" si="21"/>
        <v>2010</v>
      </c>
      <c r="I229" s="35">
        <v>154.01</v>
      </c>
      <c r="J229" s="36">
        <v>1.42</v>
      </c>
      <c r="K229" s="35">
        <f t="shared" si="22"/>
        <v>218.69419999999997</v>
      </c>
      <c r="L229" s="33" t="s">
        <v>77</v>
      </c>
      <c r="M229" s="33" t="s">
        <v>78</v>
      </c>
      <c r="N229" s="33" t="s">
        <v>1254</v>
      </c>
      <c r="O229" s="37" t="s">
        <v>118</v>
      </c>
      <c r="P229" s="33" t="str">
        <f t="shared" si="23"/>
        <v>ja</v>
      </c>
      <c r="Q229" s="33" t="str">
        <f t="shared" si="24"/>
        <v>bis 2012</v>
      </c>
      <c r="R229" s="38">
        <f t="shared" si="25"/>
        <v>0.5</v>
      </c>
      <c r="S229" s="35">
        <f t="shared" si="26"/>
        <v>109.34709999999998</v>
      </c>
      <c r="T229" s="39"/>
      <c r="U229" s="33" t="str">
        <f>IF(OR(T229="x",ISNUMBER(MATCH(SUBSTITUTE(A229,"-",""),Kundenbestand!$C$5:$C$3004,0)),ISNUMBER(MATCH(SUBSTITUTE(B229,"-",""),Kundenbestand!$C$5:$C$3004,0))),"x","")</f>
        <v/>
      </c>
      <c r="V229" s="35">
        <f t="shared" si="27"/>
        <v>0</v>
      </c>
    </row>
    <row r="230" spans="1:22" x14ac:dyDescent="0.3">
      <c r="A230" s="33" t="s">
        <v>1284</v>
      </c>
      <c r="B230" s="33" t="s">
        <v>1285</v>
      </c>
      <c r="C230" s="33" t="s">
        <v>233</v>
      </c>
      <c r="D230" s="33" t="s">
        <v>1286</v>
      </c>
      <c r="E230" s="33" t="s">
        <v>1287</v>
      </c>
      <c r="F230" s="33" t="s">
        <v>1288</v>
      </c>
      <c r="G230" s="34">
        <v>43290</v>
      </c>
      <c r="H230" s="33">
        <f t="shared" si="21"/>
        <v>2018</v>
      </c>
      <c r="I230" s="35">
        <v>336</v>
      </c>
      <c r="J230" s="36">
        <v>1.42</v>
      </c>
      <c r="K230" s="35">
        <f t="shared" si="22"/>
        <v>477.12</v>
      </c>
      <c r="L230" s="33" t="s">
        <v>77</v>
      </c>
      <c r="M230" s="33" t="s">
        <v>78</v>
      </c>
      <c r="N230" s="33" t="s">
        <v>1289</v>
      </c>
      <c r="O230" s="37" t="s">
        <v>118</v>
      </c>
      <c r="P230" s="33" t="str">
        <f t="shared" si="23"/>
        <v>ja</v>
      </c>
      <c r="Q230" s="33" t="str">
        <f t="shared" si="24"/>
        <v>2017–2020</v>
      </c>
      <c r="R230" s="38">
        <f t="shared" si="25"/>
        <v>0.25</v>
      </c>
      <c r="S230" s="35">
        <f t="shared" si="26"/>
        <v>357.84000000000003</v>
      </c>
      <c r="T230" s="39"/>
      <c r="U230" s="33" t="str">
        <f>IF(OR(T230="x",ISNUMBER(MATCH(SUBSTITUTE(A230,"-",""),Kundenbestand!$C$5:$C$3004,0)),ISNUMBER(MATCH(SUBSTITUTE(B230,"-",""),Kundenbestand!$C$5:$C$3004,0))),"x","")</f>
        <v/>
      </c>
      <c r="V230" s="35">
        <f t="shared" si="27"/>
        <v>0</v>
      </c>
    </row>
    <row r="231" spans="1:22" x14ac:dyDescent="0.3">
      <c r="A231" s="33" t="s">
        <v>1290</v>
      </c>
      <c r="B231" s="33" t="s">
        <v>1291</v>
      </c>
      <c r="C231" s="33" t="s">
        <v>233</v>
      </c>
      <c r="D231" s="33" t="s">
        <v>1292</v>
      </c>
      <c r="E231" s="33" t="s">
        <v>1293</v>
      </c>
      <c r="F231" s="33" t="s">
        <v>411</v>
      </c>
      <c r="G231" s="34">
        <v>43394</v>
      </c>
      <c r="H231" s="33">
        <f t="shared" si="21"/>
        <v>2018</v>
      </c>
      <c r="I231" s="35">
        <v>140</v>
      </c>
      <c r="J231" s="36">
        <v>1.42</v>
      </c>
      <c r="K231" s="35">
        <f t="shared" si="22"/>
        <v>198.79999999999998</v>
      </c>
      <c r="L231" s="33" t="s">
        <v>77</v>
      </c>
      <c r="M231" s="33" t="s">
        <v>78</v>
      </c>
      <c r="N231" s="33" t="s">
        <v>1294</v>
      </c>
      <c r="O231" s="37" t="s">
        <v>80</v>
      </c>
      <c r="P231" s="33" t="str">
        <f t="shared" si="23"/>
        <v>ja</v>
      </c>
      <c r="Q231" s="33" t="str">
        <f t="shared" si="24"/>
        <v>2017–2020</v>
      </c>
      <c r="R231" s="38">
        <f t="shared" si="25"/>
        <v>0.25</v>
      </c>
      <c r="S231" s="35">
        <f t="shared" si="26"/>
        <v>149.1</v>
      </c>
      <c r="T231" s="39"/>
      <c r="U231" s="33" t="str">
        <f>IF(OR(T231="x",ISNUMBER(MATCH(SUBSTITUTE(A231,"-",""),Kundenbestand!$C$5:$C$3004,0)),ISNUMBER(MATCH(SUBSTITUTE(B231,"-",""),Kundenbestand!$C$5:$C$3004,0))),"x","")</f>
        <v/>
      </c>
      <c r="V231" s="35">
        <f t="shared" si="27"/>
        <v>0</v>
      </c>
    </row>
    <row r="232" spans="1:22" x14ac:dyDescent="0.3">
      <c r="A232" s="33" t="s">
        <v>1295</v>
      </c>
      <c r="B232" s="33" t="s">
        <v>1296</v>
      </c>
      <c r="C232" s="33" t="s">
        <v>233</v>
      </c>
      <c r="D232" s="33" t="s">
        <v>1297</v>
      </c>
      <c r="E232" s="33" t="s">
        <v>1298</v>
      </c>
      <c r="F232" s="33" t="s">
        <v>1299</v>
      </c>
      <c r="G232" s="34">
        <v>43353</v>
      </c>
      <c r="H232" s="33">
        <f t="shared" si="21"/>
        <v>2018</v>
      </c>
      <c r="I232" s="35">
        <v>182</v>
      </c>
      <c r="J232" s="36">
        <v>1.42</v>
      </c>
      <c r="K232" s="35">
        <f t="shared" si="22"/>
        <v>258.44</v>
      </c>
      <c r="L232" s="33" t="s">
        <v>77</v>
      </c>
      <c r="M232" s="33" t="s">
        <v>78</v>
      </c>
      <c r="N232" s="33" t="s">
        <v>1300</v>
      </c>
      <c r="O232" s="37" t="s">
        <v>118</v>
      </c>
      <c r="P232" s="33" t="str">
        <f t="shared" si="23"/>
        <v>ja</v>
      </c>
      <c r="Q232" s="33" t="str">
        <f t="shared" si="24"/>
        <v>2017–2020</v>
      </c>
      <c r="R232" s="38">
        <f t="shared" si="25"/>
        <v>0.25</v>
      </c>
      <c r="S232" s="35">
        <f t="shared" si="26"/>
        <v>193.82999999999998</v>
      </c>
      <c r="T232" s="39"/>
      <c r="U232" s="33" t="str">
        <f>IF(OR(T232="x",ISNUMBER(MATCH(SUBSTITUTE(A232,"-",""),Kundenbestand!$C$5:$C$3004,0)),ISNUMBER(MATCH(SUBSTITUTE(B232,"-",""),Kundenbestand!$C$5:$C$3004,0))),"x","")</f>
        <v/>
      </c>
      <c r="V232" s="35">
        <f t="shared" si="27"/>
        <v>0</v>
      </c>
    </row>
    <row r="233" spans="1:22" x14ac:dyDescent="0.3">
      <c r="A233" s="33" t="s">
        <v>1301</v>
      </c>
      <c r="B233" s="33" t="s">
        <v>1302</v>
      </c>
      <c r="C233" s="33" t="s">
        <v>233</v>
      </c>
      <c r="D233" s="33" t="s">
        <v>1303</v>
      </c>
      <c r="E233" s="33" t="s">
        <v>1304</v>
      </c>
      <c r="F233" s="33" t="s">
        <v>1305</v>
      </c>
      <c r="G233" s="34">
        <v>43375</v>
      </c>
      <c r="H233" s="33">
        <f t="shared" si="21"/>
        <v>2018</v>
      </c>
      <c r="I233" s="35">
        <v>238</v>
      </c>
      <c r="J233" s="36">
        <v>1.42</v>
      </c>
      <c r="K233" s="35">
        <f t="shared" si="22"/>
        <v>337.96</v>
      </c>
      <c r="L233" s="33" t="s">
        <v>77</v>
      </c>
      <c r="M233" s="33" t="s">
        <v>78</v>
      </c>
      <c r="N233" s="33" t="s">
        <v>1306</v>
      </c>
      <c r="O233" s="37" t="s">
        <v>94</v>
      </c>
      <c r="P233" s="33" t="str">
        <f t="shared" si="23"/>
        <v>ja</v>
      </c>
      <c r="Q233" s="33" t="str">
        <f t="shared" si="24"/>
        <v>2017–2020</v>
      </c>
      <c r="R233" s="38">
        <f t="shared" si="25"/>
        <v>0.25</v>
      </c>
      <c r="S233" s="35">
        <f t="shared" si="26"/>
        <v>253.46999999999997</v>
      </c>
      <c r="T233" s="39"/>
      <c r="U233" s="33" t="str">
        <f>IF(OR(T233="x",ISNUMBER(MATCH(SUBSTITUTE(A233,"-",""),Kundenbestand!$C$5:$C$3004,0)),ISNUMBER(MATCH(SUBSTITUTE(B233,"-",""),Kundenbestand!$C$5:$C$3004,0))),"x","")</f>
        <v/>
      </c>
      <c r="V233" s="35">
        <f t="shared" si="27"/>
        <v>0</v>
      </c>
    </row>
    <row r="234" spans="1:22" x14ac:dyDescent="0.3">
      <c r="A234" s="33" t="s">
        <v>1307</v>
      </c>
      <c r="B234" s="33" t="s">
        <v>1308</v>
      </c>
      <c r="C234" s="33" t="s">
        <v>233</v>
      </c>
      <c r="D234" s="33" t="s">
        <v>660</v>
      </c>
      <c r="E234" s="33" t="s">
        <v>1309</v>
      </c>
      <c r="F234" s="33" t="s">
        <v>1310</v>
      </c>
      <c r="G234" s="34">
        <v>43290</v>
      </c>
      <c r="H234" s="33">
        <f t="shared" si="21"/>
        <v>2018</v>
      </c>
      <c r="I234" s="35">
        <v>168</v>
      </c>
      <c r="J234" s="36">
        <v>1.42</v>
      </c>
      <c r="K234" s="35">
        <f t="shared" si="22"/>
        <v>238.56</v>
      </c>
      <c r="L234" s="33" t="s">
        <v>77</v>
      </c>
      <c r="M234" s="33" t="s">
        <v>78</v>
      </c>
      <c r="N234" s="33" t="s">
        <v>1311</v>
      </c>
      <c r="O234" s="37" t="s">
        <v>87</v>
      </c>
      <c r="P234" s="33" t="str">
        <f t="shared" si="23"/>
        <v>ja</v>
      </c>
      <c r="Q234" s="33" t="str">
        <f t="shared" si="24"/>
        <v>2017–2020</v>
      </c>
      <c r="R234" s="38">
        <f t="shared" si="25"/>
        <v>0.25</v>
      </c>
      <c r="S234" s="35">
        <f t="shared" si="26"/>
        <v>178.92000000000002</v>
      </c>
      <c r="T234" s="39"/>
      <c r="U234" s="33" t="str">
        <f>IF(OR(T234="x",ISNUMBER(MATCH(SUBSTITUTE(A234,"-",""),Kundenbestand!$C$5:$C$3004,0)),ISNUMBER(MATCH(SUBSTITUTE(B234,"-",""),Kundenbestand!$C$5:$C$3004,0))),"x","")</f>
        <v/>
      </c>
      <c r="V234" s="35">
        <f t="shared" si="27"/>
        <v>0</v>
      </c>
    </row>
    <row r="235" spans="1:22" x14ac:dyDescent="0.3">
      <c r="A235" s="33" t="s">
        <v>1312</v>
      </c>
      <c r="B235" s="33" t="s">
        <v>1313</v>
      </c>
      <c r="C235" s="33" t="s">
        <v>233</v>
      </c>
      <c r="D235" s="33" t="s">
        <v>1314</v>
      </c>
      <c r="E235" s="33" t="s">
        <v>1315</v>
      </c>
      <c r="F235" s="33" t="s">
        <v>1316</v>
      </c>
      <c r="G235" s="34">
        <v>43375</v>
      </c>
      <c r="H235" s="33">
        <f t="shared" si="21"/>
        <v>2018</v>
      </c>
      <c r="I235" s="35">
        <v>196</v>
      </c>
      <c r="J235" s="36">
        <v>1.42</v>
      </c>
      <c r="K235" s="35">
        <f t="shared" si="22"/>
        <v>278.32</v>
      </c>
      <c r="L235" s="33" t="s">
        <v>77</v>
      </c>
      <c r="M235" s="33" t="s">
        <v>78</v>
      </c>
      <c r="N235" s="33" t="s">
        <v>1317</v>
      </c>
      <c r="O235" s="37" t="s">
        <v>118</v>
      </c>
      <c r="P235" s="33" t="str">
        <f t="shared" si="23"/>
        <v>ja</v>
      </c>
      <c r="Q235" s="33" t="str">
        <f t="shared" si="24"/>
        <v>2017–2020</v>
      </c>
      <c r="R235" s="38">
        <f t="shared" si="25"/>
        <v>0.25</v>
      </c>
      <c r="S235" s="35">
        <f t="shared" si="26"/>
        <v>208.74</v>
      </c>
      <c r="T235" s="39"/>
      <c r="U235" s="33" t="str">
        <f>IF(OR(T235="x",ISNUMBER(MATCH(SUBSTITUTE(A235,"-",""),Kundenbestand!$C$5:$C$3004,0)),ISNUMBER(MATCH(SUBSTITUTE(B235,"-",""),Kundenbestand!$C$5:$C$3004,0))),"x","")</f>
        <v/>
      </c>
      <c r="V235" s="35">
        <f t="shared" si="27"/>
        <v>0</v>
      </c>
    </row>
    <row r="236" spans="1:22" x14ac:dyDescent="0.3">
      <c r="A236" s="33" t="s">
        <v>1318</v>
      </c>
      <c r="B236" s="33" t="s">
        <v>1319</v>
      </c>
      <c r="C236" s="33" t="s">
        <v>233</v>
      </c>
      <c r="D236" s="33" t="s">
        <v>1320</v>
      </c>
      <c r="E236" s="33" t="s">
        <v>1321</v>
      </c>
      <c r="F236" s="33" t="s">
        <v>1322</v>
      </c>
      <c r="G236" s="34">
        <v>43416</v>
      </c>
      <c r="H236" s="33">
        <f t="shared" si="21"/>
        <v>2018</v>
      </c>
      <c r="I236" s="35">
        <v>126</v>
      </c>
      <c r="J236" s="36">
        <v>1.42</v>
      </c>
      <c r="K236" s="35">
        <f t="shared" si="22"/>
        <v>178.92</v>
      </c>
      <c r="L236" s="33" t="s">
        <v>77</v>
      </c>
      <c r="M236" s="33" t="s">
        <v>78</v>
      </c>
      <c r="N236" s="33" t="s">
        <v>1323</v>
      </c>
      <c r="O236" s="37" t="s">
        <v>87</v>
      </c>
      <c r="P236" s="33" t="str">
        <f t="shared" si="23"/>
        <v>ja</v>
      </c>
      <c r="Q236" s="33" t="str">
        <f t="shared" si="24"/>
        <v>2017–2020</v>
      </c>
      <c r="R236" s="38">
        <f t="shared" si="25"/>
        <v>0.25</v>
      </c>
      <c r="S236" s="35">
        <f t="shared" si="26"/>
        <v>134.19</v>
      </c>
      <c r="T236" s="39"/>
      <c r="U236" s="33" t="str">
        <f>IF(OR(T236="x",ISNUMBER(MATCH(SUBSTITUTE(A236,"-",""),Kundenbestand!$C$5:$C$3004,0)),ISNUMBER(MATCH(SUBSTITUTE(B236,"-",""),Kundenbestand!$C$5:$C$3004,0))),"x","")</f>
        <v/>
      </c>
      <c r="V236" s="35">
        <f t="shared" si="27"/>
        <v>0</v>
      </c>
    </row>
    <row r="237" spans="1:22" x14ac:dyDescent="0.3">
      <c r="A237" s="33" t="s">
        <v>1324</v>
      </c>
      <c r="B237" s="33" t="s">
        <v>1325</v>
      </c>
      <c r="C237" s="33" t="s">
        <v>233</v>
      </c>
      <c r="D237" s="33" t="s">
        <v>1326</v>
      </c>
      <c r="E237" s="33" t="s">
        <v>1327</v>
      </c>
      <c r="F237" s="33" t="s">
        <v>1328</v>
      </c>
      <c r="G237" s="34">
        <v>43507</v>
      </c>
      <c r="H237" s="33">
        <f t="shared" si="21"/>
        <v>2019</v>
      </c>
      <c r="I237" s="35">
        <v>140</v>
      </c>
      <c r="J237" s="36">
        <v>1.42</v>
      </c>
      <c r="K237" s="35">
        <f t="shared" si="22"/>
        <v>198.79999999999998</v>
      </c>
      <c r="L237" s="33" t="s">
        <v>77</v>
      </c>
      <c r="M237" s="33" t="s">
        <v>78</v>
      </c>
      <c r="N237" s="33" t="s">
        <v>1329</v>
      </c>
      <c r="O237" s="37" t="s">
        <v>80</v>
      </c>
      <c r="P237" s="33" t="str">
        <f t="shared" si="23"/>
        <v>ja</v>
      </c>
      <c r="Q237" s="33" t="str">
        <f t="shared" si="24"/>
        <v>2017–2020</v>
      </c>
      <c r="R237" s="38">
        <f t="shared" si="25"/>
        <v>0.25</v>
      </c>
      <c r="S237" s="35">
        <f t="shared" si="26"/>
        <v>149.1</v>
      </c>
      <c r="T237" s="39"/>
      <c r="U237" s="33" t="str">
        <f>IF(OR(T237="x",ISNUMBER(MATCH(SUBSTITUTE(A237,"-",""),Kundenbestand!$C$5:$C$3004,0)),ISNUMBER(MATCH(SUBSTITUTE(B237,"-",""),Kundenbestand!$C$5:$C$3004,0))),"x","")</f>
        <v/>
      </c>
      <c r="V237" s="35">
        <f t="shared" si="27"/>
        <v>0</v>
      </c>
    </row>
    <row r="238" spans="1:22" x14ac:dyDescent="0.3">
      <c r="A238" s="33" t="s">
        <v>1330</v>
      </c>
      <c r="B238" s="33" t="s">
        <v>1331</v>
      </c>
      <c r="C238" s="33" t="s">
        <v>233</v>
      </c>
      <c r="D238" s="33" t="s">
        <v>1332</v>
      </c>
      <c r="E238" s="33" t="s">
        <v>1333</v>
      </c>
      <c r="F238" s="33" t="s">
        <v>1334</v>
      </c>
      <c r="G238" s="34">
        <v>43444</v>
      </c>
      <c r="H238" s="33">
        <f t="shared" si="21"/>
        <v>2018</v>
      </c>
      <c r="I238" s="35">
        <v>154.01</v>
      </c>
      <c r="J238" s="36">
        <v>1.42</v>
      </c>
      <c r="K238" s="35">
        <f t="shared" si="22"/>
        <v>218.69419999999997</v>
      </c>
      <c r="L238" s="33" t="s">
        <v>77</v>
      </c>
      <c r="M238" s="33" t="s">
        <v>78</v>
      </c>
      <c r="N238" s="33" t="s">
        <v>1335</v>
      </c>
      <c r="O238" s="37" t="s">
        <v>94</v>
      </c>
      <c r="P238" s="33" t="str">
        <f t="shared" si="23"/>
        <v>ja</v>
      </c>
      <c r="Q238" s="33" t="str">
        <f t="shared" si="24"/>
        <v>2017–2020</v>
      </c>
      <c r="R238" s="38">
        <f t="shared" si="25"/>
        <v>0.25</v>
      </c>
      <c r="S238" s="35">
        <f t="shared" si="26"/>
        <v>164.02064999999999</v>
      </c>
      <c r="T238" s="39"/>
      <c r="U238" s="33" t="str">
        <f>IF(OR(T238="x",ISNUMBER(MATCH(SUBSTITUTE(A238,"-",""),Kundenbestand!$C$5:$C$3004,0)),ISNUMBER(MATCH(SUBSTITUTE(B238,"-",""),Kundenbestand!$C$5:$C$3004,0))),"x","")</f>
        <v/>
      </c>
      <c r="V238" s="35">
        <f t="shared" si="27"/>
        <v>0</v>
      </c>
    </row>
    <row r="239" spans="1:22" x14ac:dyDescent="0.3">
      <c r="A239" s="33" t="s">
        <v>1336</v>
      </c>
      <c r="B239" s="33" t="s">
        <v>1337</v>
      </c>
      <c r="C239" s="33" t="s">
        <v>233</v>
      </c>
      <c r="D239" s="33" t="s">
        <v>1338</v>
      </c>
      <c r="E239" s="33" t="s">
        <v>1339</v>
      </c>
      <c r="F239" s="33" t="s">
        <v>1340</v>
      </c>
      <c r="G239" s="34">
        <v>43507</v>
      </c>
      <c r="H239" s="33">
        <f t="shared" si="21"/>
        <v>2019</v>
      </c>
      <c r="I239" s="35">
        <v>196</v>
      </c>
      <c r="J239" s="36">
        <v>1.42</v>
      </c>
      <c r="K239" s="35">
        <f t="shared" si="22"/>
        <v>278.32</v>
      </c>
      <c r="L239" s="33" t="s">
        <v>77</v>
      </c>
      <c r="M239" s="33" t="s">
        <v>78</v>
      </c>
      <c r="N239" s="33" t="s">
        <v>1341</v>
      </c>
      <c r="O239" s="37" t="s">
        <v>118</v>
      </c>
      <c r="P239" s="33" t="str">
        <f t="shared" si="23"/>
        <v>ja</v>
      </c>
      <c r="Q239" s="33" t="str">
        <f t="shared" si="24"/>
        <v>2017–2020</v>
      </c>
      <c r="R239" s="38">
        <f t="shared" si="25"/>
        <v>0.25</v>
      </c>
      <c r="S239" s="35">
        <f t="shared" si="26"/>
        <v>208.74</v>
      </c>
      <c r="T239" s="39"/>
      <c r="U239" s="33" t="str">
        <f>IF(OR(T239="x",ISNUMBER(MATCH(SUBSTITUTE(A239,"-",""),Kundenbestand!$C$5:$C$3004,0)),ISNUMBER(MATCH(SUBSTITUTE(B239,"-",""),Kundenbestand!$C$5:$C$3004,0))),"x","")</f>
        <v/>
      </c>
      <c r="V239" s="35">
        <f t="shared" si="27"/>
        <v>0</v>
      </c>
    </row>
    <row r="240" spans="1:22" x14ac:dyDescent="0.3">
      <c r="A240" s="33" t="s">
        <v>1342</v>
      </c>
      <c r="B240" s="33" t="s">
        <v>1343</v>
      </c>
      <c r="C240" s="33" t="s">
        <v>233</v>
      </c>
      <c r="D240" s="33" t="s">
        <v>313</v>
      </c>
      <c r="E240" s="33" t="s">
        <v>1344</v>
      </c>
      <c r="F240" s="33"/>
      <c r="G240" s="34">
        <v>43353</v>
      </c>
      <c r="H240" s="33">
        <f t="shared" si="21"/>
        <v>2018</v>
      </c>
      <c r="I240" s="35">
        <v>112</v>
      </c>
      <c r="J240" s="36">
        <v>1.42</v>
      </c>
      <c r="K240" s="35">
        <f t="shared" si="22"/>
        <v>159.04</v>
      </c>
      <c r="L240" s="33" t="s">
        <v>77</v>
      </c>
      <c r="M240" s="33" t="s">
        <v>78</v>
      </c>
      <c r="N240" s="33" t="s">
        <v>1345</v>
      </c>
      <c r="O240" s="37" t="s">
        <v>94</v>
      </c>
      <c r="P240" s="33" t="str">
        <f t="shared" si="23"/>
        <v>ja</v>
      </c>
      <c r="Q240" s="33" t="str">
        <f t="shared" si="24"/>
        <v>2017–2020</v>
      </c>
      <c r="R240" s="38">
        <f t="shared" si="25"/>
        <v>0.25</v>
      </c>
      <c r="S240" s="35">
        <f t="shared" si="26"/>
        <v>119.28</v>
      </c>
      <c r="T240" s="39"/>
      <c r="U240" s="33" t="str">
        <f>IF(OR(T240="x",ISNUMBER(MATCH(SUBSTITUTE(A240,"-",""),Kundenbestand!$C$5:$C$3004,0)),ISNUMBER(MATCH(SUBSTITUTE(B240,"-",""),Kundenbestand!$C$5:$C$3004,0))),"x","")</f>
        <v/>
      </c>
      <c r="V240" s="35">
        <f t="shared" si="27"/>
        <v>0</v>
      </c>
    </row>
    <row r="241" spans="1:22" x14ac:dyDescent="0.3">
      <c r="A241" s="33" t="s">
        <v>1346</v>
      </c>
      <c r="B241" s="33" t="s">
        <v>1347</v>
      </c>
      <c r="C241" s="33" t="s">
        <v>233</v>
      </c>
      <c r="D241" s="33" t="s">
        <v>1348</v>
      </c>
      <c r="E241" s="33" t="s">
        <v>1349</v>
      </c>
      <c r="F241" s="33" t="s">
        <v>1350</v>
      </c>
      <c r="G241" s="34">
        <v>43394</v>
      </c>
      <c r="H241" s="33">
        <f t="shared" si="21"/>
        <v>2018</v>
      </c>
      <c r="I241" s="35">
        <v>112</v>
      </c>
      <c r="J241" s="36">
        <v>1.42</v>
      </c>
      <c r="K241" s="35">
        <f t="shared" si="22"/>
        <v>159.04</v>
      </c>
      <c r="L241" s="33" t="s">
        <v>77</v>
      </c>
      <c r="M241" s="33" t="s">
        <v>78</v>
      </c>
      <c r="N241" s="33" t="s">
        <v>1351</v>
      </c>
      <c r="O241" s="37" t="s">
        <v>118</v>
      </c>
      <c r="P241" s="33" t="str">
        <f t="shared" si="23"/>
        <v>ja</v>
      </c>
      <c r="Q241" s="33" t="str">
        <f t="shared" si="24"/>
        <v>2017–2020</v>
      </c>
      <c r="R241" s="38">
        <f t="shared" si="25"/>
        <v>0.25</v>
      </c>
      <c r="S241" s="35">
        <f t="shared" si="26"/>
        <v>119.28</v>
      </c>
      <c r="T241" s="39"/>
      <c r="U241" s="33" t="str">
        <f>IF(OR(T241="x",ISNUMBER(MATCH(SUBSTITUTE(A241,"-",""),Kundenbestand!$C$5:$C$3004,0)),ISNUMBER(MATCH(SUBSTITUTE(B241,"-",""),Kundenbestand!$C$5:$C$3004,0))),"x","")</f>
        <v/>
      </c>
      <c r="V241" s="35">
        <f t="shared" si="27"/>
        <v>0</v>
      </c>
    </row>
    <row r="242" spans="1:22" x14ac:dyDescent="0.3">
      <c r="A242" s="33" t="s">
        <v>1352</v>
      </c>
      <c r="B242" s="33" t="s">
        <v>1353</v>
      </c>
      <c r="C242" s="33" t="s">
        <v>233</v>
      </c>
      <c r="D242" s="33" t="s">
        <v>1354</v>
      </c>
      <c r="E242" s="33" t="s">
        <v>1355</v>
      </c>
      <c r="F242" s="33"/>
      <c r="G242" s="34">
        <v>43416</v>
      </c>
      <c r="H242" s="33">
        <f t="shared" si="21"/>
        <v>2018</v>
      </c>
      <c r="I242" s="35">
        <v>112</v>
      </c>
      <c r="J242" s="36">
        <v>1.42</v>
      </c>
      <c r="K242" s="35">
        <f t="shared" si="22"/>
        <v>159.04</v>
      </c>
      <c r="L242" s="33" t="s">
        <v>77</v>
      </c>
      <c r="M242" s="33" t="s">
        <v>78</v>
      </c>
      <c r="N242" s="33" t="s">
        <v>1356</v>
      </c>
      <c r="O242" s="37" t="s">
        <v>118</v>
      </c>
      <c r="P242" s="33" t="str">
        <f t="shared" si="23"/>
        <v>ja</v>
      </c>
      <c r="Q242" s="33" t="str">
        <f t="shared" si="24"/>
        <v>2017–2020</v>
      </c>
      <c r="R242" s="38">
        <f t="shared" si="25"/>
        <v>0.25</v>
      </c>
      <c r="S242" s="35">
        <f t="shared" si="26"/>
        <v>119.28</v>
      </c>
      <c r="T242" s="39"/>
      <c r="U242" s="33" t="str">
        <f>IF(OR(T242="x",ISNUMBER(MATCH(SUBSTITUTE(A242,"-",""),Kundenbestand!$C$5:$C$3004,0)),ISNUMBER(MATCH(SUBSTITUTE(B242,"-",""),Kundenbestand!$C$5:$C$3004,0))),"x","")</f>
        <v/>
      </c>
      <c r="V242" s="35">
        <f t="shared" si="27"/>
        <v>0</v>
      </c>
    </row>
    <row r="243" spans="1:22" x14ac:dyDescent="0.3">
      <c r="A243" s="33" t="s">
        <v>1357</v>
      </c>
      <c r="B243" s="33" t="s">
        <v>1358</v>
      </c>
      <c r="C243" s="33" t="s">
        <v>233</v>
      </c>
      <c r="D243" s="33" t="s">
        <v>1359</v>
      </c>
      <c r="E243" s="33" t="s">
        <v>1247</v>
      </c>
      <c r="F243" s="33" t="s">
        <v>1360</v>
      </c>
      <c r="G243" s="34">
        <v>42624</v>
      </c>
      <c r="H243" s="33">
        <f t="shared" si="21"/>
        <v>2016</v>
      </c>
      <c r="I243" s="35">
        <v>245</v>
      </c>
      <c r="J243" s="36">
        <v>1.42</v>
      </c>
      <c r="K243" s="35">
        <f t="shared" si="22"/>
        <v>347.9</v>
      </c>
      <c r="L243" s="33" t="s">
        <v>77</v>
      </c>
      <c r="M243" s="33" t="s">
        <v>78</v>
      </c>
      <c r="N243" s="33" t="s">
        <v>1361</v>
      </c>
      <c r="O243" s="37" t="s">
        <v>213</v>
      </c>
      <c r="P243" s="33" t="str">
        <f t="shared" si="23"/>
        <v>ja</v>
      </c>
      <c r="Q243" s="33" t="str">
        <f t="shared" si="24"/>
        <v>2013–2016</v>
      </c>
      <c r="R243" s="38">
        <f t="shared" si="25"/>
        <v>0.4</v>
      </c>
      <c r="S243" s="35">
        <f t="shared" si="26"/>
        <v>208.73999999999998</v>
      </c>
      <c r="T243" s="39"/>
      <c r="U243" s="33" t="str">
        <f>IF(OR(T243="x",ISNUMBER(MATCH(SUBSTITUTE(A243,"-",""),Kundenbestand!$C$5:$C$3004,0)),ISNUMBER(MATCH(SUBSTITUTE(B243,"-",""),Kundenbestand!$C$5:$C$3004,0))),"x","")</f>
        <v/>
      </c>
      <c r="V243" s="35">
        <f t="shared" si="27"/>
        <v>0</v>
      </c>
    </row>
    <row r="244" spans="1:22" x14ac:dyDescent="0.3">
      <c r="A244" s="33" t="s">
        <v>1362</v>
      </c>
      <c r="B244" s="33" t="s">
        <v>1363</v>
      </c>
      <c r="C244" s="33" t="s">
        <v>233</v>
      </c>
      <c r="D244" s="33" t="s">
        <v>933</v>
      </c>
      <c r="E244" s="33" t="s">
        <v>1364</v>
      </c>
      <c r="F244" s="33" t="s">
        <v>1365</v>
      </c>
      <c r="G244" s="34">
        <v>43394</v>
      </c>
      <c r="H244" s="33">
        <f t="shared" si="21"/>
        <v>2018</v>
      </c>
      <c r="I244" s="35">
        <v>182</v>
      </c>
      <c r="J244" s="36">
        <v>1.42</v>
      </c>
      <c r="K244" s="35">
        <f t="shared" si="22"/>
        <v>258.44</v>
      </c>
      <c r="L244" s="33" t="s">
        <v>77</v>
      </c>
      <c r="M244" s="33" t="s">
        <v>78</v>
      </c>
      <c r="N244" s="33" t="s">
        <v>1366</v>
      </c>
      <c r="O244" s="37" t="s">
        <v>94</v>
      </c>
      <c r="P244" s="33" t="str">
        <f t="shared" si="23"/>
        <v>ja</v>
      </c>
      <c r="Q244" s="33" t="str">
        <f t="shared" si="24"/>
        <v>2017–2020</v>
      </c>
      <c r="R244" s="38">
        <f t="shared" si="25"/>
        <v>0.25</v>
      </c>
      <c r="S244" s="35">
        <f t="shared" si="26"/>
        <v>193.82999999999998</v>
      </c>
      <c r="T244" s="39"/>
      <c r="U244" s="33" t="str">
        <f>IF(OR(T244="x",ISNUMBER(MATCH(SUBSTITUTE(A244,"-",""),Kundenbestand!$C$5:$C$3004,0)),ISNUMBER(MATCH(SUBSTITUTE(B244,"-",""),Kundenbestand!$C$5:$C$3004,0))),"x","")</f>
        <v/>
      </c>
      <c r="V244" s="35">
        <f t="shared" si="27"/>
        <v>0</v>
      </c>
    </row>
    <row r="245" spans="1:22" x14ac:dyDescent="0.3">
      <c r="A245" s="33" t="s">
        <v>1367</v>
      </c>
      <c r="B245" s="33" t="s">
        <v>1368</v>
      </c>
      <c r="C245" s="33" t="s">
        <v>233</v>
      </c>
      <c r="D245" s="33" t="s">
        <v>1369</v>
      </c>
      <c r="E245" s="33" t="s">
        <v>1370</v>
      </c>
      <c r="F245" s="33"/>
      <c r="G245" s="34">
        <v>43564</v>
      </c>
      <c r="H245" s="33">
        <f t="shared" si="21"/>
        <v>2019</v>
      </c>
      <c r="I245" s="35">
        <v>308</v>
      </c>
      <c r="J245" s="36">
        <v>1.42</v>
      </c>
      <c r="K245" s="35">
        <f t="shared" si="22"/>
        <v>437.35999999999996</v>
      </c>
      <c r="L245" s="33" t="s">
        <v>77</v>
      </c>
      <c r="M245" s="33" t="s">
        <v>78</v>
      </c>
      <c r="N245" s="33" t="s">
        <v>1371</v>
      </c>
      <c r="O245" s="37" t="s">
        <v>94</v>
      </c>
      <c r="P245" s="33" t="str">
        <f t="shared" si="23"/>
        <v>ja</v>
      </c>
      <c r="Q245" s="33" t="str">
        <f t="shared" si="24"/>
        <v>2017–2020</v>
      </c>
      <c r="R245" s="38">
        <f t="shared" si="25"/>
        <v>0.25</v>
      </c>
      <c r="S245" s="35">
        <f t="shared" si="26"/>
        <v>328.02</v>
      </c>
      <c r="T245" s="39"/>
      <c r="U245" s="33" t="str">
        <f>IF(OR(T245="x",ISNUMBER(MATCH(SUBSTITUTE(A245,"-",""),Kundenbestand!$C$5:$C$3004,0)),ISNUMBER(MATCH(SUBSTITUTE(B245,"-",""),Kundenbestand!$C$5:$C$3004,0))),"x","")</f>
        <v/>
      </c>
      <c r="V245" s="35">
        <f t="shared" si="27"/>
        <v>0</v>
      </c>
    </row>
    <row r="246" spans="1:22" x14ac:dyDescent="0.3">
      <c r="A246" s="33" t="s">
        <v>1372</v>
      </c>
      <c r="B246" s="33" t="s">
        <v>1373</v>
      </c>
      <c r="C246" s="33" t="s">
        <v>233</v>
      </c>
      <c r="D246" s="33" t="s">
        <v>1374</v>
      </c>
      <c r="E246" s="33" t="s">
        <v>1375</v>
      </c>
      <c r="F246" s="33" t="s">
        <v>1376</v>
      </c>
      <c r="G246" s="34">
        <v>43564</v>
      </c>
      <c r="H246" s="33">
        <f t="shared" si="21"/>
        <v>2019</v>
      </c>
      <c r="I246" s="35">
        <v>294</v>
      </c>
      <c r="J246" s="36">
        <v>1.42</v>
      </c>
      <c r="K246" s="35">
        <f t="shared" si="22"/>
        <v>417.47999999999996</v>
      </c>
      <c r="L246" s="33" t="s">
        <v>77</v>
      </c>
      <c r="M246" s="33" t="s">
        <v>78</v>
      </c>
      <c r="N246" s="33" t="s">
        <v>1377</v>
      </c>
      <c r="O246" s="37" t="s">
        <v>118</v>
      </c>
      <c r="P246" s="33" t="str">
        <f t="shared" si="23"/>
        <v>ja</v>
      </c>
      <c r="Q246" s="33" t="str">
        <f t="shared" si="24"/>
        <v>2017–2020</v>
      </c>
      <c r="R246" s="38">
        <f t="shared" si="25"/>
        <v>0.25</v>
      </c>
      <c r="S246" s="35">
        <f t="shared" si="26"/>
        <v>313.10999999999996</v>
      </c>
      <c r="T246" s="39"/>
      <c r="U246" s="33" t="str">
        <f>IF(OR(T246="x",ISNUMBER(MATCH(SUBSTITUTE(A246,"-",""),Kundenbestand!$C$5:$C$3004,0)),ISNUMBER(MATCH(SUBSTITUTE(B246,"-",""),Kundenbestand!$C$5:$C$3004,0))),"x","")</f>
        <v/>
      </c>
      <c r="V246" s="35">
        <f t="shared" si="27"/>
        <v>0</v>
      </c>
    </row>
    <row r="247" spans="1:22" x14ac:dyDescent="0.3">
      <c r="A247" s="33" t="s">
        <v>1378</v>
      </c>
      <c r="B247" s="33" t="s">
        <v>1379</v>
      </c>
      <c r="C247" s="33" t="s">
        <v>233</v>
      </c>
      <c r="D247" s="33" t="s">
        <v>1380</v>
      </c>
      <c r="E247" s="33" t="s">
        <v>1381</v>
      </c>
      <c r="F247" s="33" t="s">
        <v>1382</v>
      </c>
      <c r="G247" s="34">
        <v>43535</v>
      </c>
      <c r="H247" s="33">
        <f t="shared" si="21"/>
        <v>2019</v>
      </c>
      <c r="I247" s="35">
        <v>224</v>
      </c>
      <c r="J247" s="36">
        <v>1.42</v>
      </c>
      <c r="K247" s="35">
        <f t="shared" si="22"/>
        <v>318.08</v>
      </c>
      <c r="L247" s="33" t="s">
        <v>77</v>
      </c>
      <c r="M247" s="33" t="s">
        <v>78</v>
      </c>
      <c r="N247" s="33" t="s">
        <v>1383</v>
      </c>
      <c r="O247" s="37" t="s">
        <v>87</v>
      </c>
      <c r="P247" s="33" t="str">
        <f t="shared" si="23"/>
        <v>ja</v>
      </c>
      <c r="Q247" s="33" t="str">
        <f t="shared" si="24"/>
        <v>2017–2020</v>
      </c>
      <c r="R247" s="38">
        <f t="shared" si="25"/>
        <v>0.25</v>
      </c>
      <c r="S247" s="35">
        <f t="shared" si="26"/>
        <v>238.56</v>
      </c>
      <c r="T247" s="39"/>
      <c r="U247" s="33" t="str">
        <f>IF(OR(T247="x",ISNUMBER(MATCH(SUBSTITUTE(A247,"-",""),Kundenbestand!$C$5:$C$3004,0)),ISNUMBER(MATCH(SUBSTITUTE(B247,"-",""),Kundenbestand!$C$5:$C$3004,0))),"x","")</f>
        <v/>
      </c>
      <c r="V247" s="35">
        <f t="shared" si="27"/>
        <v>0</v>
      </c>
    </row>
    <row r="248" spans="1:22" x14ac:dyDescent="0.3">
      <c r="A248" s="33" t="s">
        <v>1384</v>
      </c>
      <c r="B248" s="33" t="s">
        <v>1385</v>
      </c>
      <c r="C248" s="33" t="s">
        <v>233</v>
      </c>
      <c r="D248" s="33" t="s">
        <v>1386</v>
      </c>
      <c r="E248" s="33" t="s">
        <v>1387</v>
      </c>
      <c r="F248" s="33" t="s">
        <v>1388</v>
      </c>
      <c r="G248" s="34">
        <v>43633</v>
      </c>
      <c r="H248" s="33">
        <f t="shared" si="21"/>
        <v>2019</v>
      </c>
      <c r="I248" s="35">
        <v>224</v>
      </c>
      <c r="J248" s="36">
        <v>1.42</v>
      </c>
      <c r="K248" s="35">
        <f t="shared" si="22"/>
        <v>318.08</v>
      </c>
      <c r="L248" s="33" t="s">
        <v>77</v>
      </c>
      <c r="M248" s="33" t="s">
        <v>78</v>
      </c>
      <c r="N248" s="33" t="s">
        <v>1389</v>
      </c>
      <c r="O248" s="37" t="s">
        <v>94</v>
      </c>
      <c r="P248" s="33" t="str">
        <f t="shared" si="23"/>
        <v>ja</v>
      </c>
      <c r="Q248" s="33" t="str">
        <f t="shared" si="24"/>
        <v>2017–2020</v>
      </c>
      <c r="R248" s="38">
        <f t="shared" si="25"/>
        <v>0.25</v>
      </c>
      <c r="S248" s="35">
        <f t="shared" si="26"/>
        <v>238.56</v>
      </c>
      <c r="T248" s="39"/>
      <c r="U248" s="33" t="str">
        <f>IF(OR(T248="x",ISNUMBER(MATCH(SUBSTITUTE(A248,"-",""),Kundenbestand!$C$5:$C$3004,0)),ISNUMBER(MATCH(SUBSTITUTE(B248,"-",""),Kundenbestand!$C$5:$C$3004,0))),"x","")</f>
        <v/>
      </c>
      <c r="V248" s="35">
        <f t="shared" si="27"/>
        <v>0</v>
      </c>
    </row>
    <row r="249" spans="1:22" x14ac:dyDescent="0.3">
      <c r="A249" s="33" t="s">
        <v>1390</v>
      </c>
      <c r="B249" s="33" t="s">
        <v>1391</v>
      </c>
      <c r="C249" s="33" t="s">
        <v>233</v>
      </c>
      <c r="D249" s="33" t="s">
        <v>1392</v>
      </c>
      <c r="E249" s="33" t="s">
        <v>1393</v>
      </c>
      <c r="F249" s="33" t="s">
        <v>1394</v>
      </c>
      <c r="G249" s="34">
        <v>43535</v>
      </c>
      <c r="H249" s="33">
        <f t="shared" si="21"/>
        <v>2019</v>
      </c>
      <c r="I249" s="35">
        <v>168</v>
      </c>
      <c r="J249" s="36">
        <v>1.42</v>
      </c>
      <c r="K249" s="35">
        <f t="shared" si="22"/>
        <v>238.56</v>
      </c>
      <c r="L249" s="33" t="s">
        <v>77</v>
      </c>
      <c r="M249" s="33" t="s">
        <v>78</v>
      </c>
      <c r="N249" s="33" t="s">
        <v>1395</v>
      </c>
      <c r="O249" s="37" t="s">
        <v>87</v>
      </c>
      <c r="P249" s="33" t="str">
        <f t="shared" si="23"/>
        <v>ja</v>
      </c>
      <c r="Q249" s="33" t="str">
        <f t="shared" si="24"/>
        <v>2017–2020</v>
      </c>
      <c r="R249" s="38">
        <f t="shared" si="25"/>
        <v>0.25</v>
      </c>
      <c r="S249" s="35">
        <f t="shared" si="26"/>
        <v>178.92000000000002</v>
      </c>
      <c r="T249" s="39"/>
      <c r="U249" s="33" t="str">
        <f>IF(OR(T249="x",ISNUMBER(MATCH(SUBSTITUTE(A249,"-",""),Kundenbestand!$C$5:$C$3004,0)),ISNUMBER(MATCH(SUBSTITUTE(B249,"-",""),Kundenbestand!$C$5:$C$3004,0))),"x","")</f>
        <v/>
      </c>
      <c r="V249" s="35">
        <f t="shared" si="27"/>
        <v>0</v>
      </c>
    </row>
    <row r="250" spans="1:22" x14ac:dyDescent="0.3">
      <c r="A250" s="33" t="s">
        <v>1396</v>
      </c>
      <c r="B250" s="33" t="s">
        <v>1397</v>
      </c>
      <c r="C250" s="33" t="s">
        <v>233</v>
      </c>
      <c r="D250" s="33" t="s">
        <v>1398</v>
      </c>
      <c r="E250" s="33" t="s">
        <v>1399</v>
      </c>
      <c r="F250" s="33" t="s">
        <v>1400</v>
      </c>
      <c r="G250" s="34">
        <v>43633</v>
      </c>
      <c r="H250" s="33">
        <f t="shared" si="21"/>
        <v>2019</v>
      </c>
      <c r="I250" s="35">
        <v>182</v>
      </c>
      <c r="J250" s="36">
        <v>1.42</v>
      </c>
      <c r="K250" s="35">
        <f t="shared" si="22"/>
        <v>258.44</v>
      </c>
      <c r="L250" s="33" t="s">
        <v>77</v>
      </c>
      <c r="M250" s="33" t="s">
        <v>78</v>
      </c>
      <c r="N250" s="33" t="s">
        <v>1401</v>
      </c>
      <c r="O250" s="37" t="s">
        <v>87</v>
      </c>
      <c r="P250" s="33" t="str">
        <f t="shared" si="23"/>
        <v>ja</v>
      </c>
      <c r="Q250" s="33" t="str">
        <f t="shared" si="24"/>
        <v>2017–2020</v>
      </c>
      <c r="R250" s="38">
        <f t="shared" si="25"/>
        <v>0.25</v>
      </c>
      <c r="S250" s="35">
        <f t="shared" si="26"/>
        <v>193.82999999999998</v>
      </c>
      <c r="T250" s="39"/>
      <c r="U250" s="33" t="str">
        <f>IF(OR(T250="x",ISNUMBER(MATCH(SUBSTITUTE(A250,"-",""),Kundenbestand!$C$5:$C$3004,0)),ISNUMBER(MATCH(SUBSTITUTE(B250,"-",""),Kundenbestand!$C$5:$C$3004,0))),"x","")</f>
        <v/>
      </c>
      <c r="V250" s="35">
        <f t="shared" si="27"/>
        <v>0</v>
      </c>
    </row>
    <row r="251" spans="1:22" x14ac:dyDescent="0.3">
      <c r="A251" s="33" t="s">
        <v>1402</v>
      </c>
      <c r="B251" s="33" t="s">
        <v>1403</v>
      </c>
      <c r="C251" s="33" t="s">
        <v>233</v>
      </c>
      <c r="D251" s="33" t="s">
        <v>1404</v>
      </c>
      <c r="E251" s="33" t="s">
        <v>1405</v>
      </c>
      <c r="F251" s="33" t="s">
        <v>1406</v>
      </c>
      <c r="G251" s="34">
        <v>43598</v>
      </c>
      <c r="H251" s="33">
        <f t="shared" si="21"/>
        <v>2019</v>
      </c>
      <c r="I251" s="35">
        <v>126</v>
      </c>
      <c r="J251" s="36">
        <v>1.42</v>
      </c>
      <c r="K251" s="35">
        <f t="shared" si="22"/>
        <v>178.92</v>
      </c>
      <c r="L251" s="33" t="s">
        <v>77</v>
      </c>
      <c r="M251" s="33" t="s">
        <v>78</v>
      </c>
      <c r="N251" s="33" t="s">
        <v>1407</v>
      </c>
      <c r="O251" s="37" t="s">
        <v>94</v>
      </c>
      <c r="P251" s="33" t="str">
        <f t="shared" si="23"/>
        <v>ja</v>
      </c>
      <c r="Q251" s="33" t="str">
        <f t="shared" si="24"/>
        <v>2017–2020</v>
      </c>
      <c r="R251" s="38">
        <f t="shared" si="25"/>
        <v>0.25</v>
      </c>
      <c r="S251" s="35">
        <f t="shared" si="26"/>
        <v>134.19</v>
      </c>
      <c r="T251" s="39"/>
      <c r="U251" s="33" t="str">
        <f>IF(OR(T251="x",ISNUMBER(MATCH(SUBSTITUTE(A251,"-",""),Kundenbestand!$C$5:$C$3004,0)),ISNUMBER(MATCH(SUBSTITUTE(B251,"-",""),Kundenbestand!$C$5:$C$3004,0))),"x","")</f>
        <v/>
      </c>
      <c r="V251" s="35">
        <f t="shared" si="27"/>
        <v>0</v>
      </c>
    </row>
    <row r="252" spans="1:22" x14ac:dyDescent="0.3">
      <c r="A252" s="33" t="s">
        <v>1408</v>
      </c>
      <c r="B252" s="33" t="s">
        <v>1409</v>
      </c>
      <c r="C252" s="33" t="s">
        <v>233</v>
      </c>
      <c r="D252" s="33" t="s">
        <v>615</v>
      </c>
      <c r="E252" s="33" t="s">
        <v>1410</v>
      </c>
      <c r="F252" s="33" t="s">
        <v>1411</v>
      </c>
      <c r="G252" s="34">
        <v>43598</v>
      </c>
      <c r="H252" s="33">
        <f t="shared" si="21"/>
        <v>2019</v>
      </c>
      <c r="I252" s="35">
        <v>112</v>
      </c>
      <c r="J252" s="36">
        <v>1.42</v>
      </c>
      <c r="K252" s="35">
        <f t="shared" si="22"/>
        <v>159.04</v>
      </c>
      <c r="L252" s="33" t="s">
        <v>77</v>
      </c>
      <c r="M252" s="33" t="s">
        <v>78</v>
      </c>
      <c r="N252" s="33" t="s">
        <v>1412</v>
      </c>
      <c r="O252" s="37" t="s">
        <v>118</v>
      </c>
      <c r="P252" s="33" t="str">
        <f t="shared" si="23"/>
        <v>ja</v>
      </c>
      <c r="Q252" s="33" t="str">
        <f t="shared" si="24"/>
        <v>2017–2020</v>
      </c>
      <c r="R252" s="38">
        <f t="shared" si="25"/>
        <v>0.25</v>
      </c>
      <c r="S252" s="35">
        <f t="shared" si="26"/>
        <v>119.28</v>
      </c>
      <c r="T252" s="39"/>
      <c r="U252" s="33" t="str">
        <f>IF(OR(T252="x",ISNUMBER(MATCH(SUBSTITUTE(A252,"-",""),Kundenbestand!$C$5:$C$3004,0)),ISNUMBER(MATCH(SUBSTITUTE(B252,"-",""),Kundenbestand!$C$5:$C$3004,0))),"x","")</f>
        <v/>
      </c>
      <c r="V252" s="35">
        <f t="shared" si="27"/>
        <v>0</v>
      </c>
    </row>
    <row r="253" spans="1:22" x14ac:dyDescent="0.3">
      <c r="A253" s="33" t="s">
        <v>1413</v>
      </c>
      <c r="B253" s="33" t="s">
        <v>1414</v>
      </c>
      <c r="C253" s="33" t="s">
        <v>233</v>
      </c>
      <c r="D253" s="33" t="s">
        <v>1415</v>
      </c>
      <c r="E253" s="33" t="s">
        <v>1416</v>
      </c>
      <c r="F253" s="33" t="s">
        <v>1417</v>
      </c>
      <c r="G253" s="34">
        <v>43416</v>
      </c>
      <c r="H253" s="33">
        <f t="shared" si="21"/>
        <v>2018</v>
      </c>
      <c r="I253" s="35">
        <v>224</v>
      </c>
      <c r="J253" s="36">
        <v>1.42</v>
      </c>
      <c r="K253" s="35">
        <f t="shared" si="22"/>
        <v>318.08</v>
      </c>
      <c r="L253" s="33" t="s">
        <v>77</v>
      </c>
      <c r="M253" s="33" t="s">
        <v>78</v>
      </c>
      <c r="N253" s="33" t="s">
        <v>1418</v>
      </c>
      <c r="O253" s="37" t="s">
        <v>94</v>
      </c>
      <c r="P253" s="33" t="str">
        <f t="shared" si="23"/>
        <v>ja</v>
      </c>
      <c r="Q253" s="33" t="str">
        <f t="shared" si="24"/>
        <v>2017–2020</v>
      </c>
      <c r="R253" s="38">
        <f t="shared" si="25"/>
        <v>0.25</v>
      </c>
      <c r="S253" s="35">
        <f t="shared" si="26"/>
        <v>238.56</v>
      </c>
      <c r="T253" s="39"/>
      <c r="U253" s="33" t="str">
        <f>IF(OR(T253="x",ISNUMBER(MATCH(SUBSTITUTE(A253,"-",""),Kundenbestand!$C$5:$C$3004,0)),ISNUMBER(MATCH(SUBSTITUTE(B253,"-",""),Kundenbestand!$C$5:$C$3004,0))),"x","")</f>
        <v/>
      </c>
      <c r="V253" s="35">
        <f t="shared" si="27"/>
        <v>0</v>
      </c>
    </row>
    <row r="254" spans="1:22" x14ac:dyDescent="0.3">
      <c r="A254" s="33" t="s">
        <v>1419</v>
      </c>
      <c r="B254" s="33" t="s">
        <v>1420</v>
      </c>
      <c r="C254" s="33" t="s">
        <v>233</v>
      </c>
      <c r="D254" s="33" t="s">
        <v>1421</v>
      </c>
      <c r="E254" s="33" t="s">
        <v>1422</v>
      </c>
      <c r="F254" s="33"/>
      <c r="G254" s="34">
        <v>46035</v>
      </c>
      <c r="H254" s="33">
        <f t="shared" si="21"/>
        <v>2026</v>
      </c>
      <c r="I254" s="35">
        <v>288</v>
      </c>
      <c r="J254" s="36">
        <v>1.42</v>
      </c>
      <c r="K254" s="35">
        <f t="shared" si="22"/>
        <v>408.96</v>
      </c>
      <c r="L254" s="33" t="s">
        <v>1423</v>
      </c>
      <c r="M254" s="33" t="s">
        <v>78</v>
      </c>
      <c r="N254" s="33" t="s">
        <v>1424</v>
      </c>
      <c r="O254" s="37" t="s">
        <v>87</v>
      </c>
      <c r="P254" s="33" t="str">
        <f t="shared" si="23"/>
        <v>nein – Frontlist 2026</v>
      </c>
      <c r="Q254" s="33" t="str">
        <f t="shared" si="24"/>
        <v>2021–2025</v>
      </c>
      <c r="R254" s="38">
        <f t="shared" si="25"/>
        <v>0.1</v>
      </c>
      <c r="S254" s="35">
        <f t="shared" si="26"/>
        <v>0</v>
      </c>
      <c r="T254" s="39"/>
      <c r="U254" s="33" t="str">
        <f>IF(OR(T254="x",ISNUMBER(MATCH(SUBSTITUTE(A254,"-",""),Kundenbestand!$C$5:$C$3004,0)),ISNUMBER(MATCH(SUBSTITUTE(B254,"-",""),Kundenbestand!$C$5:$C$3004,0))),"x","")</f>
        <v/>
      </c>
      <c r="V254" s="35">
        <f t="shared" si="27"/>
        <v>0</v>
      </c>
    </row>
    <row r="255" spans="1:22" x14ac:dyDescent="0.3">
      <c r="A255" s="33" t="s">
        <v>1425</v>
      </c>
      <c r="B255" s="33" t="s">
        <v>1426</v>
      </c>
      <c r="C255" s="33" t="s">
        <v>233</v>
      </c>
      <c r="D255" s="33" t="s">
        <v>1427</v>
      </c>
      <c r="E255" s="33" t="s">
        <v>1428</v>
      </c>
      <c r="F255" s="33"/>
      <c r="G255" s="34">
        <v>41806</v>
      </c>
      <c r="H255" s="33">
        <f t="shared" si="21"/>
        <v>2014</v>
      </c>
      <c r="I255" s="35">
        <v>175</v>
      </c>
      <c r="J255" s="36">
        <v>1.42</v>
      </c>
      <c r="K255" s="35">
        <f t="shared" si="22"/>
        <v>248.5</v>
      </c>
      <c r="L255" s="33" t="s">
        <v>77</v>
      </c>
      <c r="M255" s="33" t="s">
        <v>78</v>
      </c>
      <c r="N255" s="33" t="s">
        <v>1429</v>
      </c>
      <c r="O255" s="37" t="s">
        <v>87</v>
      </c>
      <c r="P255" s="33" t="str">
        <f t="shared" si="23"/>
        <v>ja</v>
      </c>
      <c r="Q255" s="33" t="str">
        <f t="shared" si="24"/>
        <v>2013–2016</v>
      </c>
      <c r="R255" s="38">
        <f t="shared" si="25"/>
        <v>0.4</v>
      </c>
      <c r="S255" s="35">
        <f t="shared" si="26"/>
        <v>149.1</v>
      </c>
      <c r="T255" s="39"/>
      <c r="U255" s="33" t="str">
        <f>IF(OR(T255="x",ISNUMBER(MATCH(SUBSTITUTE(A255,"-",""),Kundenbestand!$C$5:$C$3004,0)),ISNUMBER(MATCH(SUBSTITUTE(B255,"-",""),Kundenbestand!$C$5:$C$3004,0))),"x","")</f>
        <v/>
      </c>
      <c r="V255" s="35">
        <f t="shared" si="27"/>
        <v>0</v>
      </c>
    </row>
    <row r="256" spans="1:22" x14ac:dyDescent="0.3">
      <c r="A256" s="33" t="s">
        <v>1430</v>
      </c>
      <c r="B256" s="33" t="s">
        <v>1431</v>
      </c>
      <c r="C256" s="33" t="s">
        <v>233</v>
      </c>
      <c r="D256" s="33" t="s">
        <v>1432</v>
      </c>
      <c r="E256" s="33" t="s">
        <v>1433</v>
      </c>
      <c r="F256" s="33" t="s">
        <v>1434</v>
      </c>
      <c r="G256" s="34">
        <v>46089</v>
      </c>
      <c r="H256" s="33">
        <f t="shared" si="21"/>
        <v>2026</v>
      </c>
      <c r="I256" s="35">
        <v>176</v>
      </c>
      <c r="J256" s="36">
        <v>1.42</v>
      </c>
      <c r="K256" s="35">
        <f t="shared" si="22"/>
        <v>249.92</v>
      </c>
      <c r="L256" s="33" t="s">
        <v>1435</v>
      </c>
      <c r="M256" s="33" t="s">
        <v>78</v>
      </c>
      <c r="N256" s="33" t="s">
        <v>1436</v>
      </c>
      <c r="O256" s="37" t="s">
        <v>87</v>
      </c>
      <c r="P256" s="33" t="str">
        <f t="shared" si="23"/>
        <v>nein – Frontlist 2026</v>
      </c>
      <c r="Q256" s="33" t="str">
        <f t="shared" si="24"/>
        <v>2021–2025</v>
      </c>
      <c r="R256" s="38">
        <f t="shared" si="25"/>
        <v>0.1</v>
      </c>
      <c r="S256" s="35">
        <f t="shared" si="26"/>
        <v>0</v>
      </c>
      <c r="T256" s="39"/>
      <c r="U256" s="33" t="str">
        <f>IF(OR(T256="x",ISNUMBER(MATCH(SUBSTITUTE(A256,"-",""),Kundenbestand!$C$5:$C$3004,0)),ISNUMBER(MATCH(SUBSTITUTE(B256,"-",""),Kundenbestand!$C$5:$C$3004,0))),"x","")</f>
        <v/>
      </c>
      <c r="V256" s="35">
        <f t="shared" si="27"/>
        <v>0</v>
      </c>
    </row>
    <row r="257" spans="1:22" x14ac:dyDescent="0.3">
      <c r="A257" s="33" t="s">
        <v>1437</v>
      </c>
      <c r="B257" s="33" t="s">
        <v>1438</v>
      </c>
      <c r="C257" s="33" t="s">
        <v>233</v>
      </c>
      <c r="D257" s="33" t="s">
        <v>954</v>
      </c>
      <c r="E257" s="33" t="s">
        <v>1439</v>
      </c>
      <c r="F257" s="33" t="s">
        <v>1440</v>
      </c>
      <c r="G257" s="34">
        <v>46035</v>
      </c>
      <c r="H257" s="33">
        <f t="shared" si="21"/>
        <v>2026</v>
      </c>
      <c r="I257" s="35">
        <v>375</v>
      </c>
      <c r="J257" s="36">
        <v>1.42</v>
      </c>
      <c r="K257" s="35">
        <f t="shared" si="22"/>
        <v>532.5</v>
      </c>
      <c r="L257" s="33" t="s">
        <v>1435</v>
      </c>
      <c r="M257" s="33" t="s">
        <v>78</v>
      </c>
      <c r="N257" s="33" t="s">
        <v>1441</v>
      </c>
      <c r="O257" s="37" t="s">
        <v>118</v>
      </c>
      <c r="P257" s="33" t="str">
        <f t="shared" si="23"/>
        <v>nein – Frontlist 2026</v>
      </c>
      <c r="Q257" s="33" t="str">
        <f t="shared" si="24"/>
        <v>2021–2025</v>
      </c>
      <c r="R257" s="38">
        <f t="shared" si="25"/>
        <v>0.1</v>
      </c>
      <c r="S257" s="35">
        <f t="shared" si="26"/>
        <v>0</v>
      </c>
      <c r="T257" s="39"/>
      <c r="U257" s="33" t="str">
        <f>IF(OR(T257="x",ISNUMBER(MATCH(SUBSTITUTE(A257,"-",""),Kundenbestand!$C$5:$C$3004,0)),ISNUMBER(MATCH(SUBSTITUTE(B257,"-",""),Kundenbestand!$C$5:$C$3004,0))),"x","")</f>
        <v/>
      </c>
      <c r="V257" s="35">
        <f t="shared" si="27"/>
        <v>0</v>
      </c>
    </row>
    <row r="258" spans="1:22" x14ac:dyDescent="0.3">
      <c r="A258" s="33" t="s">
        <v>1442</v>
      </c>
      <c r="B258" s="33" t="s">
        <v>1443</v>
      </c>
      <c r="C258" s="33" t="s">
        <v>233</v>
      </c>
      <c r="D258" s="33" t="s">
        <v>1444</v>
      </c>
      <c r="E258" s="33" t="s">
        <v>1445</v>
      </c>
      <c r="F258" s="33" t="s">
        <v>1446</v>
      </c>
      <c r="G258" s="34">
        <v>46133</v>
      </c>
      <c r="H258" s="33">
        <f t="shared" ref="H258:H321" si="28">IF(ISNUMBER(G258),YEAR(G258),"")</f>
        <v>2026</v>
      </c>
      <c r="I258" s="35">
        <v>240</v>
      </c>
      <c r="J258" s="36">
        <v>1.42</v>
      </c>
      <c r="K258" s="35">
        <f t="shared" ref="K258:K321" si="29">IF(AND(ISNUMBER(I258),ISNUMBER(J258)),I258*J258,0)</f>
        <v>340.79999999999995</v>
      </c>
      <c r="L258" s="33" t="s">
        <v>1435</v>
      </c>
      <c r="M258" s="33" t="s">
        <v>78</v>
      </c>
      <c r="N258" s="33" t="s">
        <v>1447</v>
      </c>
      <c r="O258" s="37" t="s">
        <v>80</v>
      </c>
      <c r="P258" s="33" t="str">
        <f t="shared" ref="P258:P321" si="30">IF(LEFT(L258,13)="Inlibra Paket","nein – Frontlist 2026",IF(K258&lt;=0,"nein – Preis fehlt","ja"))</f>
        <v>nein – Frontlist 2026</v>
      </c>
      <c r="Q258" s="33" t="str">
        <f t="shared" ref="Q258:Q321" si="31">IF(H258="","",INDEX(Klasse_Name,MATCH(H258,Klasse_ab,1)))</f>
        <v>2021–2025</v>
      </c>
      <c r="R258" s="38">
        <f t="shared" ref="R258:R321" si="32">IF(H258="",0,INDEX(Klasse_Rabatt,MATCH(H258,Klasse_ab,1)))</f>
        <v>0.1</v>
      </c>
      <c r="S258" s="35">
        <f t="shared" ref="S258:S321" si="33">IF(P258="ja",K258*(1-R258),0)</f>
        <v>0</v>
      </c>
      <c r="T258" s="39"/>
      <c r="U258" s="33" t="str">
        <f>IF(OR(T258="x",ISNUMBER(MATCH(SUBSTITUTE(A258,"-",""),Kundenbestand!$C$5:$C$3004,0)),ISNUMBER(MATCH(SUBSTITUTE(B258,"-",""),Kundenbestand!$C$5:$C$3004,0))),"x","")</f>
        <v/>
      </c>
      <c r="V258" s="35">
        <f t="shared" ref="V258:V321" si="34">IF(U258="x",S258,0)</f>
        <v>0</v>
      </c>
    </row>
    <row r="259" spans="1:22" x14ac:dyDescent="0.3">
      <c r="A259" s="33" t="s">
        <v>1448</v>
      </c>
      <c r="B259" s="33" t="s">
        <v>1449</v>
      </c>
      <c r="C259" s="33" t="s">
        <v>233</v>
      </c>
      <c r="D259" s="33" t="s">
        <v>1450</v>
      </c>
      <c r="E259" s="33" t="s">
        <v>1451</v>
      </c>
      <c r="F259" s="33" t="s">
        <v>1452</v>
      </c>
      <c r="G259" s="34">
        <v>46071</v>
      </c>
      <c r="H259" s="33">
        <f t="shared" si="28"/>
        <v>2026</v>
      </c>
      <c r="I259" s="35">
        <v>224</v>
      </c>
      <c r="J259" s="36">
        <v>1.42</v>
      </c>
      <c r="K259" s="35">
        <f t="shared" si="29"/>
        <v>318.08</v>
      </c>
      <c r="L259" s="33" t="s">
        <v>1453</v>
      </c>
      <c r="M259" s="33" t="s">
        <v>78</v>
      </c>
      <c r="N259" s="33" t="s">
        <v>1454</v>
      </c>
      <c r="O259" s="37" t="s">
        <v>94</v>
      </c>
      <c r="P259" s="33" t="str">
        <f t="shared" si="30"/>
        <v>nein – Frontlist 2026</v>
      </c>
      <c r="Q259" s="33" t="str">
        <f t="shared" si="31"/>
        <v>2021–2025</v>
      </c>
      <c r="R259" s="38">
        <f t="shared" si="32"/>
        <v>0.1</v>
      </c>
      <c r="S259" s="35">
        <f t="shared" si="33"/>
        <v>0</v>
      </c>
      <c r="T259" s="39"/>
      <c r="U259" s="33" t="str">
        <f>IF(OR(T259="x",ISNUMBER(MATCH(SUBSTITUTE(A259,"-",""),Kundenbestand!$C$5:$C$3004,0)),ISNUMBER(MATCH(SUBSTITUTE(B259,"-",""),Kundenbestand!$C$5:$C$3004,0))),"x","")</f>
        <v/>
      </c>
      <c r="V259" s="35">
        <f t="shared" si="34"/>
        <v>0</v>
      </c>
    </row>
    <row r="260" spans="1:22" x14ac:dyDescent="0.3">
      <c r="A260" s="33" t="s">
        <v>1455</v>
      </c>
      <c r="B260" s="33" t="s">
        <v>1456</v>
      </c>
      <c r="C260" s="33" t="s">
        <v>233</v>
      </c>
      <c r="D260" s="33" t="s">
        <v>1457</v>
      </c>
      <c r="E260" s="33" t="s">
        <v>1458</v>
      </c>
      <c r="F260" s="33" t="s">
        <v>1459</v>
      </c>
      <c r="G260" s="34">
        <v>46224</v>
      </c>
      <c r="H260" s="33">
        <f t="shared" si="28"/>
        <v>2026</v>
      </c>
      <c r="I260" s="35">
        <v>280</v>
      </c>
      <c r="J260" s="36">
        <v>1.42</v>
      </c>
      <c r="K260" s="35">
        <f t="shared" si="29"/>
        <v>397.59999999999997</v>
      </c>
      <c r="L260" s="33" t="s">
        <v>1435</v>
      </c>
      <c r="M260" s="33" t="s">
        <v>78</v>
      </c>
      <c r="N260" s="33" t="s">
        <v>1460</v>
      </c>
      <c r="O260" s="37" t="s">
        <v>118</v>
      </c>
      <c r="P260" s="33" t="str">
        <f t="shared" si="30"/>
        <v>nein – Frontlist 2026</v>
      </c>
      <c r="Q260" s="33" t="str">
        <f t="shared" si="31"/>
        <v>2021–2025</v>
      </c>
      <c r="R260" s="38">
        <f t="shared" si="32"/>
        <v>0.1</v>
      </c>
      <c r="S260" s="35">
        <f t="shared" si="33"/>
        <v>0</v>
      </c>
      <c r="T260" s="39"/>
      <c r="U260" s="33" t="str">
        <f>IF(OR(T260="x",ISNUMBER(MATCH(SUBSTITUTE(A260,"-",""),Kundenbestand!$C$5:$C$3004,0)),ISNUMBER(MATCH(SUBSTITUTE(B260,"-",""),Kundenbestand!$C$5:$C$3004,0))),"x","")</f>
        <v/>
      </c>
      <c r="V260" s="35">
        <f t="shared" si="34"/>
        <v>0</v>
      </c>
    </row>
    <row r="261" spans="1:22" x14ac:dyDescent="0.3">
      <c r="A261" s="33" t="s">
        <v>1461</v>
      </c>
      <c r="B261" s="33" t="s">
        <v>1462</v>
      </c>
      <c r="C261" s="33" t="s">
        <v>233</v>
      </c>
      <c r="D261" s="33" t="s">
        <v>1463</v>
      </c>
      <c r="E261" s="33" t="s">
        <v>1464</v>
      </c>
      <c r="F261" s="33" t="s">
        <v>1465</v>
      </c>
      <c r="G261" s="34">
        <v>46092</v>
      </c>
      <c r="H261" s="33">
        <f t="shared" si="28"/>
        <v>2026</v>
      </c>
      <c r="I261" s="35">
        <v>200</v>
      </c>
      <c r="J261" s="36">
        <v>1.42</v>
      </c>
      <c r="K261" s="35">
        <f t="shared" si="29"/>
        <v>284</v>
      </c>
      <c r="L261" s="33" t="s">
        <v>1466</v>
      </c>
      <c r="M261" s="33" t="s">
        <v>78</v>
      </c>
      <c r="N261" s="33" t="s">
        <v>1467</v>
      </c>
      <c r="O261" s="37" t="s">
        <v>118</v>
      </c>
      <c r="P261" s="33" t="str">
        <f t="shared" si="30"/>
        <v>nein – Frontlist 2026</v>
      </c>
      <c r="Q261" s="33" t="str">
        <f t="shared" si="31"/>
        <v>2021–2025</v>
      </c>
      <c r="R261" s="38">
        <f t="shared" si="32"/>
        <v>0.1</v>
      </c>
      <c r="S261" s="35">
        <f t="shared" si="33"/>
        <v>0</v>
      </c>
      <c r="T261" s="39"/>
      <c r="U261" s="33" t="str">
        <f>IF(OR(T261="x",ISNUMBER(MATCH(SUBSTITUTE(A261,"-",""),Kundenbestand!$C$5:$C$3004,0)),ISNUMBER(MATCH(SUBSTITUTE(B261,"-",""),Kundenbestand!$C$5:$C$3004,0))),"x","")</f>
        <v/>
      </c>
      <c r="V261" s="35">
        <f t="shared" si="34"/>
        <v>0</v>
      </c>
    </row>
    <row r="262" spans="1:22" x14ac:dyDescent="0.3">
      <c r="A262" s="33" t="s">
        <v>1468</v>
      </c>
      <c r="B262" s="33" t="s">
        <v>1469</v>
      </c>
      <c r="C262" s="33" t="s">
        <v>233</v>
      </c>
      <c r="D262" s="33" t="s">
        <v>1470</v>
      </c>
      <c r="E262" s="33" t="s">
        <v>1471</v>
      </c>
      <c r="F262" s="33" t="s">
        <v>1472</v>
      </c>
      <c r="G262" s="34">
        <v>46071</v>
      </c>
      <c r="H262" s="33">
        <f t="shared" si="28"/>
        <v>2026</v>
      </c>
      <c r="I262" s="35">
        <v>330</v>
      </c>
      <c r="J262" s="36">
        <v>1.42</v>
      </c>
      <c r="K262" s="35">
        <f t="shared" si="29"/>
        <v>468.59999999999997</v>
      </c>
      <c r="L262" s="33" t="s">
        <v>1453</v>
      </c>
      <c r="M262" s="33" t="s">
        <v>78</v>
      </c>
      <c r="N262" s="33" t="s">
        <v>1473</v>
      </c>
      <c r="O262" s="37" t="s">
        <v>94</v>
      </c>
      <c r="P262" s="33" t="str">
        <f t="shared" si="30"/>
        <v>nein – Frontlist 2026</v>
      </c>
      <c r="Q262" s="33" t="str">
        <f t="shared" si="31"/>
        <v>2021–2025</v>
      </c>
      <c r="R262" s="38">
        <f t="shared" si="32"/>
        <v>0.1</v>
      </c>
      <c r="S262" s="35">
        <f t="shared" si="33"/>
        <v>0</v>
      </c>
      <c r="T262" s="39"/>
      <c r="U262" s="33" t="str">
        <f>IF(OR(T262="x",ISNUMBER(MATCH(SUBSTITUTE(A262,"-",""),Kundenbestand!$C$5:$C$3004,0)),ISNUMBER(MATCH(SUBSTITUTE(B262,"-",""),Kundenbestand!$C$5:$C$3004,0))),"x","")</f>
        <v/>
      </c>
      <c r="V262" s="35">
        <f t="shared" si="34"/>
        <v>0</v>
      </c>
    </row>
    <row r="263" spans="1:22" x14ac:dyDescent="0.3">
      <c r="A263" s="33" t="s">
        <v>1474</v>
      </c>
      <c r="B263" s="33" t="s">
        <v>1475</v>
      </c>
      <c r="C263" s="33" t="s">
        <v>233</v>
      </c>
      <c r="D263" s="33" t="s">
        <v>1476</v>
      </c>
      <c r="E263" s="33" t="s">
        <v>1477</v>
      </c>
      <c r="F263" s="33" t="s">
        <v>1478</v>
      </c>
      <c r="G263" s="34">
        <v>46092</v>
      </c>
      <c r="H263" s="33">
        <f t="shared" si="28"/>
        <v>2026</v>
      </c>
      <c r="I263" s="35">
        <v>420</v>
      </c>
      <c r="J263" s="36">
        <v>1.42</v>
      </c>
      <c r="K263" s="35">
        <f t="shared" si="29"/>
        <v>596.4</v>
      </c>
      <c r="L263" s="33" t="s">
        <v>1479</v>
      </c>
      <c r="M263" s="33" t="s">
        <v>78</v>
      </c>
      <c r="N263" s="33" t="s">
        <v>1480</v>
      </c>
      <c r="O263" s="37" t="s">
        <v>118</v>
      </c>
      <c r="P263" s="33" t="str">
        <f t="shared" si="30"/>
        <v>nein – Frontlist 2026</v>
      </c>
      <c r="Q263" s="33" t="str">
        <f t="shared" si="31"/>
        <v>2021–2025</v>
      </c>
      <c r="R263" s="38">
        <f t="shared" si="32"/>
        <v>0.1</v>
      </c>
      <c r="S263" s="35">
        <f t="shared" si="33"/>
        <v>0</v>
      </c>
      <c r="T263" s="39"/>
      <c r="U263" s="33" t="str">
        <f>IF(OR(T263="x",ISNUMBER(MATCH(SUBSTITUTE(A263,"-",""),Kundenbestand!$C$5:$C$3004,0)),ISNUMBER(MATCH(SUBSTITUTE(B263,"-",""),Kundenbestand!$C$5:$C$3004,0))),"x","")</f>
        <v/>
      </c>
      <c r="V263" s="35">
        <f t="shared" si="34"/>
        <v>0</v>
      </c>
    </row>
    <row r="264" spans="1:22" x14ac:dyDescent="0.3">
      <c r="A264" s="33" t="s">
        <v>1481</v>
      </c>
      <c r="B264" s="33" t="s">
        <v>1482</v>
      </c>
      <c r="C264" s="33" t="s">
        <v>233</v>
      </c>
      <c r="D264" s="33" t="s">
        <v>1483</v>
      </c>
      <c r="E264" s="33" t="s">
        <v>1484</v>
      </c>
      <c r="F264" s="33"/>
      <c r="G264" s="34">
        <v>46071</v>
      </c>
      <c r="H264" s="33">
        <f t="shared" si="28"/>
        <v>2026</v>
      </c>
      <c r="I264" s="35">
        <v>200</v>
      </c>
      <c r="J264" s="36">
        <v>1.42</v>
      </c>
      <c r="K264" s="35">
        <f t="shared" si="29"/>
        <v>284</v>
      </c>
      <c r="L264" s="33" t="s">
        <v>1435</v>
      </c>
      <c r="M264" s="33" t="s">
        <v>78</v>
      </c>
      <c r="N264" s="33" t="s">
        <v>1485</v>
      </c>
      <c r="O264" s="37" t="s">
        <v>80</v>
      </c>
      <c r="P264" s="33" t="str">
        <f t="shared" si="30"/>
        <v>nein – Frontlist 2026</v>
      </c>
      <c r="Q264" s="33" t="str">
        <f t="shared" si="31"/>
        <v>2021–2025</v>
      </c>
      <c r="R264" s="38">
        <f t="shared" si="32"/>
        <v>0.1</v>
      </c>
      <c r="S264" s="35">
        <f t="shared" si="33"/>
        <v>0</v>
      </c>
      <c r="T264" s="39"/>
      <c r="U264" s="33" t="str">
        <f>IF(OR(T264="x",ISNUMBER(MATCH(SUBSTITUTE(A264,"-",""),Kundenbestand!$C$5:$C$3004,0)),ISNUMBER(MATCH(SUBSTITUTE(B264,"-",""),Kundenbestand!$C$5:$C$3004,0))),"x","")</f>
        <v/>
      </c>
      <c r="V264" s="35">
        <f t="shared" si="34"/>
        <v>0</v>
      </c>
    </row>
    <row r="265" spans="1:22" x14ac:dyDescent="0.3">
      <c r="A265" s="33" t="s">
        <v>1486</v>
      </c>
      <c r="B265" s="33" t="s">
        <v>1487</v>
      </c>
      <c r="C265" s="33" t="s">
        <v>233</v>
      </c>
      <c r="D265" s="33" t="s">
        <v>1488</v>
      </c>
      <c r="E265" s="33" t="s">
        <v>1489</v>
      </c>
      <c r="F265" s="33" t="s">
        <v>1490</v>
      </c>
      <c r="G265" s="34">
        <v>46224</v>
      </c>
      <c r="H265" s="33">
        <f t="shared" si="28"/>
        <v>2026</v>
      </c>
      <c r="I265" s="35">
        <v>280</v>
      </c>
      <c r="J265" s="36">
        <v>1.42</v>
      </c>
      <c r="K265" s="35">
        <f t="shared" si="29"/>
        <v>397.59999999999997</v>
      </c>
      <c r="L265" s="33" t="s">
        <v>1466</v>
      </c>
      <c r="M265" s="33" t="s">
        <v>78</v>
      </c>
      <c r="N265" s="33" t="s">
        <v>1491</v>
      </c>
      <c r="O265" s="37" t="s">
        <v>80</v>
      </c>
      <c r="P265" s="33" t="str">
        <f t="shared" si="30"/>
        <v>nein – Frontlist 2026</v>
      </c>
      <c r="Q265" s="33" t="str">
        <f t="shared" si="31"/>
        <v>2021–2025</v>
      </c>
      <c r="R265" s="38">
        <f t="shared" si="32"/>
        <v>0.1</v>
      </c>
      <c r="S265" s="35">
        <f t="shared" si="33"/>
        <v>0</v>
      </c>
      <c r="T265" s="39"/>
      <c r="U265" s="33" t="str">
        <f>IF(OR(T265="x",ISNUMBER(MATCH(SUBSTITUTE(A265,"-",""),Kundenbestand!$C$5:$C$3004,0)),ISNUMBER(MATCH(SUBSTITUTE(B265,"-",""),Kundenbestand!$C$5:$C$3004,0))),"x","")</f>
        <v/>
      </c>
      <c r="V265" s="35">
        <f t="shared" si="34"/>
        <v>0</v>
      </c>
    </row>
    <row r="266" spans="1:22" x14ac:dyDescent="0.3">
      <c r="A266" s="33" t="s">
        <v>1492</v>
      </c>
      <c r="B266" s="33" t="s">
        <v>1493</v>
      </c>
      <c r="C266" s="33" t="s">
        <v>233</v>
      </c>
      <c r="D266" s="33" t="s">
        <v>1008</v>
      </c>
      <c r="E266" s="33" t="s">
        <v>1494</v>
      </c>
      <c r="F266" s="33" t="s">
        <v>1495</v>
      </c>
      <c r="G266" s="34">
        <v>46161</v>
      </c>
      <c r="H266" s="33">
        <f t="shared" si="28"/>
        <v>2026</v>
      </c>
      <c r="I266" s="35">
        <v>420</v>
      </c>
      <c r="J266" s="36">
        <v>1.42</v>
      </c>
      <c r="K266" s="35">
        <f t="shared" si="29"/>
        <v>596.4</v>
      </c>
      <c r="L266" s="33" t="s">
        <v>1435</v>
      </c>
      <c r="M266" s="33" t="s">
        <v>78</v>
      </c>
      <c r="N266" s="33" t="s">
        <v>1496</v>
      </c>
      <c r="O266" s="37" t="s">
        <v>118</v>
      </c>
      <c r="P266" s="33" t="str">
        <f t="shared" si="30"/>
        <v>nein – Frontlist 2026</v>
      </c>
      <c r="Q266" s="33" t="str">
        <f t="shared" si="31"/>
        <v>2021–2025</v>
      </c>
      <c r="R266" s="38">
        <f t="shared" si="32"/>
        <v>0.1</v>
      </c>
      <c r="S266" s="35">
        <f t="shared" si="33"/>
        <v>0</v>
      </c>
      <c r="T266" s="39"/>
      <c r="U266" s="33" t="str">
        <f>IF(OR(T266="x",ISNUMBER(MATCH(SUBSTITUTE(A266,"-",""),Kundenbestand!$C$5:$C$3004,0)),ISNUMBER(MATCH(SUBSTITUTE(B266,"-",""),Kundenbestand!$C$5:$C$3004,0))),"x","")</f>
        <v/>
      </c>
      <c r="V266" s="35">
        <f t="shared" si="34"/>
        <v>0</v>
      </c>
    </row>
    <row r="267" spans="1:22" x14ac:dyDescent="0.3">
      <c r="A267" s="33" t="s">
        <v>1497</v>
      </c>
      <c r="B267" s="33" t="s">
        <v>1498</v>
      </c>
      <c r="C267" s="33" t="s">
        <v>233</v>
      </c>
      <c r="D267" s="33" t="s">
        <v>1499</v>
      </c>
      <c r="E267" s="33" t="s">
        <v>1500</v>
      </c>
      <c r="F267" s="33" t="s">
        <v>1501</v>
      </c>
      <c r="G267" s="34">
        <v>46105</v>
      </c>
      <c r="H267" s="33">
        <f t="shared" si="28"/>
        <v>2026</v>
      </c>
      <c r="I267" s="35">
        <v>200</v>
      </c>
      <c r="J267" s="36">
        <v>1.42</v>
      </c>
      <c r="K267" s="35">
        <f t="shared" si="29"/>
        <v>284</v>
      </c>
      <c r="L267" s="33" t="s">
        <v>1423</v>
      </c>
      <c r="M267" s="33" t="s">
        <v>78</v>
      </c>
      <c r="N267" s="33" t="s">
        <v>1502</v>
      </c>
      <c r="O267" s="37" t="s">
        <v>118</v>
      </c>
      <c r="P267" s="33" t="str">
        <f t="shared" si="30"/>
        <v>nein – Frontlist 2026</v>
      </c>
      <c r="Q267" s="33" t="str">
        <f t="shared" si="31"/>
        <v>2021–2025</v>
      </c>
      <c r="R267" s="38">
        <f t="shared" si="32"/>
        <v>0.1</v>
      </c>
      <c r="S267" s="35">
        <f t="shared" si="33"/>
        <v>0</v>
      </c>
      <c r="T267" s="39"/>
      <c r="U267" s="33" t="str">
        <f>IF(OR(T267="x",ISNUMBER(MATCH(SUBSTITUTE(A267,"-",""),Kundenbestand!$C$5:$C$3004,0)),ISNUMBER(MATCH(SUBSTITUTE(B267,"-",""),Kundenbestand!$C$5:$C$3004,0))),"x","")</f>
        <v/>
      </c>
      <c r="V267" s="35">
        <f t="shared" si="34"/>
        <v>0</v>
      </c>
    </row>
    <row r="268" spans="1:22" x14ac:dyDescent="0.3">
      <c r="A268" s="33" t="s">
        <v>1503</v>
      </c>
      <c r="B268" s="33" t="s">
        <v>1504</v>
      </c>
      <c r="C268" s="33" t="s">
        <v>233</v>
      </c>
      <c r="D268" s="33" t="s">
        <v>1505</v>
      </c>
      <c r="E268" s="33" t="s">
        <v>1506</v>
      </c>
      <c r="F268" s="33" t="s">
        <v>1507</v>
      </c>
      <c r="G268" s="34">
        <v>46196</v>
      </c>
      <c r="H268" s="33">
        <f t="shared" si="28"/>
        <v>2026</v>
      </c>
      <c r="I268" s="35">
        <v>380</v>
      </c>
      <c r="J268" s="36">
        <v>1.42</v>
      </c>
      <c r="K268" s="35">
        <f t="shared" si="29"/>
        <v>539.6</v>
      </c>
      <c r="L268" s="33" t="s">
        <v>1423</v>
      </c>
      <c r="M268" s="33" t="s">
        <v>78</v>
      </c>
      <c r="N268" s="33" t="s">
        <v>1508</v>
      </c>
      <c r="O268" s="37" t="s">
        <v>80</v>
      </c>
      <c r="P268" s="33" t="str">
        <f t="shared" si="30"/>
        <v>nein – Frontlist 2026</v>
      </c>
      <c r="Q268" s="33" t="str">
        <f t="shared" si="31"/>
        <v>2021–2025</v>
      </c>
      <c r="R268" s="38">
        <f t="shared" si="32"/>
        <v>0.1</v>
      </c>
      <c r="S268" s="35">
        <f t="shared" si="33"/>
        <v>0</v>
      </c>
      <c r="T268" s="39"/>
      <c r="U268" s="33" t="str">
        <f>IF(OR(T268="x",ISNUMBER(MATCH(SUBSTITUTE(A268,"-",""),Kundenbestand!$C$5:$C$3004,0)),ISNUMBER(MATCH(SUBSTITUTE(B268,"-",""),Kundenbestand!$C$5:$C$3004,0))),"x","")</f>
        <v/>
      </c>
      <c r="V268" s="35">
        <f t="shared" si="34"/>
        <v>0</v>
      </c>
    </row>
    <row r="269" spans="1:22" x14ac:dyDescent="0.3">
      <c r="A269" s="33" t="s">
        <v>1509</v>
      </c>
      <c r="B269" s="33" t="s">
        <v>1510</v>
      </c>
      <c r="C269" s="33" t="s">
        <v>233</v>
      </c>
      <c r="D269" s="33" t="s">
        <v>1511</v>
      </c>
      <c r="E269" s="33" t="s">
        <v>1512</v>
      </c>
      <c r="F269" s="33"/>
      <c r="G269" s="34">
        <v>46092</v>
      </c>
      <c r="H269" s="33">
        <f t="shared" si="28"/>
        <v>2026</v>
      </c>
      <c r="I269" s="35">
        <v>80</v>
      </c>
      <c r="J269" s="36">
        <v>1.42</v>
      </c>
      <c r="K269" s="35">
        <f t="shared" si="29"/>
        <v>113.6</v>
      </c>
      <c r="L269" s="33" t="s">
        <v>1513</v>
      </c>
      <c r="M269" s="33" t="s">
        <v>78</v>
      </c>
      <c r="N269" s="33" t="s">
        <v>1514</v>
      </c>
      <c r="O269" s="37" t="s">
        <v>87</v>
      </c>
      <c r="P269" s="33" t="str">
        <f t="shared" si="30"/>
        <v>nein – Frontlist 2026</v>
      </c>
      <c r="Q269" s="33" t="str">
        <f t="shared" si="31"/>
        <v>2021–2025</v>
      </c>
      <c r="R269" s="38">
        <f t="shared" si="32"/>
        <v>0.1</v>
      </c>
      <c r="S269" s="35">
        <f t="shared" si="33"/>
        <v>0</v>
      </c>
      <c r="T269" s="39"/>
      <c r="U269" s="33" t="str">
        <f>IF(OR(T269="x",ISNUMBER(MATCH(SUBSTITUTE(A269,"-",""),Kundenbestand!$C$5:$C$3004,0)),ISNUMBER(MATCH(SUBSTITUTE(B269,"-",""),Kundenbestand!$C$5:$C$3004,0))),"x","")</f>
        <v/>
      </c>
      <c r="V269" s="35">
        <f t="shared" si="34"/>
        <v>0</v>
      </c>
    </row>
    <row r="270" spans="1:22" x14ac:dyDescent="0.3">
      <c r="A270" s="33" t="s">
        <v>1515</v>
      </c>
      <c r="B270" s="33" t="s">
        <v>1516</v>
      </c>
      <c r="C270" s="33" t="s">
        <v>233</v>
      </c>
      <c r="D270" s="33" t="s">
        <v>1511</v>
      </c>
      <c r="E270" s="33" t="s">
        <v>1517</v>
      </c>
      <c r="F270" s="33"/>
      <c r="G270" s="34">
        <v>46092</v>
      </c>
      <c r="H270" s="33">
        <f t="shared" si="28"/>
        <v>2026</v>
      </c>
      <c r="I270" s="35">
        <v>80</v>
      </c>
      <c r="J270" s="36">
        <v>1.42</v>
      </c>
      <c r="K270" s="35">
        <f t="shared" si="29"/>
        <v>113.6</v>
      </c>
      <c r="L270" s="33" t="s">
        <v>1518</v>
      </c>
      <c r="M270" s="33" t="s">
        <v>78</v>
      </c>
      <c r="N270" s="33" t="s">
        <v>1519</v>
      </c>
      <c r="O270" s="37" t="s">
        <v>87</v>
      </c>
      <c r="P270" s="33" t="str">
        <f t="shared" si="30"/>
        <v>nein – Frontlist 2026</v>
      </c>
      <c r="Q270" s="33" t="str">
        <f t="shared" si="31"/>
        <v>2021–2025</v>
      </c>
      <c r="R270" s="38">
        <f t="shared" si="32"/>
        <v>0.1</v>
      </c>
      <c r="S270" s="35">
        <f t="shared" si="33"/>
        <v>0</v>
      </c>
      <c r="T270" s="39"/>
      <c r="U270" s="33" t="str">
        <f>IF(OR(T270="x",ISNUMBER(MATCH(SUBSTITUTE(A270,"-",""),Kundenbestand!$C$5:$C$3004,0)),ISNUMBER(MATCH(SUBSTITUTE(B270,"-",""),Kundenbestand!$C$5:$C$3004,0))),"x","")</f>
        <v/>
      </c>
      <c r="V270" s="35">
        <f t="shared" si="34"/>
        <v>0</v>
      </c>
    </row>
    <row r="271" spans="1:22" x14ac:dyDescent="0.3">
      <c r="A271" s="33" t="s">
        <v>1520</v>
      </c>
      <c r="B271" s="33" t="s">
        <v>1521</v>
      </c>
      <c r="C271" s="33" t="s">
        <v>233</v>
      </c>
      <c r="D271" s="33" t="s">
        <v>1511</v>
      </c>
      <c r="E271" s="33" t="s">
        <v>1522</v>
      </c>
      <c r="F271" s="33"/>
      <c r="G271" s="34">
        <v>46092</v>
      </c>
      <c r="H271" s="33">
        <f t="shared" si="28"/>
        <v>2026</v>
      </c>
      <c r="I271" s="35">
        <v>80</v>
      </c>
      <c r="J271" s="36">
        <v>1.42</v>
      </c>
      <c r="K271" s="35">
        <f t="shared" si="29"/>
        <v>113.6</v>
      </c>
      <c r="L271" s="33" t="s">
        <v>1435</v>
      </c>
      <c r="M271" s="33" t="s">
        <v>78</v>
      </c>
      <c r="N271" s="33" t="s">
        <v>1523</v>
      </c>
      <c r="O271" s="37" t="s">
        <v>87</v>
      </c>
      <c r="P271" s="33" t="str">
        <f t="shared" si="30"/>
        <v>nein – Frontlist 2026</v>
      </c>
      <c r="Q271" s="33" t="str">
        <f t="shared" si="31"/>
        <v>2021–2025</v>
      </c>
      <c r="R271" s="38">
        <f t="shared" si="32"/>
        <v>0.1</v>
      </c>
      <c r="S271" s="35">
        <f t="shared" si="33"/>
        <v>0</v>
      </c>
      <c r="T271" s="39"/>
      <c r="U271" s="33" t="str">
        <f>IF(OR(T271="x",ISNUMBER(MATCH(SUBSTITUTE(A271,"-",""),Kundenbestand!$C$5:$C$3004,0)),ISNUMBER(MATCH(SUBSTITUTE(B271,"-",""),Kundenbestand!$C$5:$C$3004,0))),"x","")</f>
        <v/>
      </c>
      <c r="V271" s="35">
        <f t="shared" si="34"/>
        <v>0</v>
      </c>
    </row>
    <row r="272" spans="1:22" x14ac:dyDescent="0.3">
      <c r="A272" s="33" t="s">
        <v>1524</v>
      </c>
      <c r="B272" s="33" t="s">
        <v>1525</v>
      </c>
      <c r="C272" s="33" t="s">
        <v>233</v>
      </c>
      <c r="D272" s="33" t="s">
        <v>1511</v>
      </c>
      <c r="E272" s="33" t="s">
        <v>1526</v>
      </c>
      <c r="F272" s="33"/>
      <c r="G272" s="34">
        <v>46092</v>
      </c>
      <c r="H272" s="33">
        <f t="shared" si="28"/>
        <v>2026</v>
      </c>
      <c r="I272" s="35">
        <v>80</v>
      </c>
      <c r="J272" s="36">
        <v>1.42</v>
      </c>
      <c r="K272" s="35">
        <f t="shared" si="29"/>
        <v>113.6</v>
      </c>
      <c r="L272" s="33" t="s">
        <v>1435</v>
      </c>
      <c r="M272" s="33" t="s">
        <v>78</v>
      </c>
      <c r="N272" s="33" t="s">
        <v>1527</v>
      </c>
      <c r="O272" s="37" t="s">
        <v>87</v>
      </c>
      <c r="P272" s="33" t="str">
        <f t="shared" si="30"/>
        <v>nein – Frontlist 2026</v>
      </c>
      <c r="Q272" s="33" t="str">
        <f t="shared" si="31"/>
        <v>2021–2025</v>
      </c>
      <c r="R272" s="38">
        <f t="shared" si="32"/>
        <v>0.1</v>
      </c>
      <c r="S272" s="35">
        <f t="shared" si="33"/>
        <v>0</v>
      </c>
      <c r="T272" s="39"/>
      <c r="U272" s="33" t="str">
        <f>IF(OR(T272="x",ISNUMBER(MATCH(SUBSTITUTE(A272,"-",""),Kundenbestand!$C$5:$C$3004,0)),ISNUMBER(MATCH(SUBSTITUTE(B272,"-",""),Kundenbestand!$C$5:$C$3004,0))),"x","")</f>
        <v/>
      </c>
      <c r="V272" s="35">
        <f t="shared" si="34"/>
        <v>0</v>
      </c>
    </row>
    <row r="273" spans="1:22" x14ac:dyDescent="0.3">
      <c r="A273" s="33" t="s">
        <v>1528</v>
      </c>
      <c r="B273" s="33" t="s">
        <v>1529</v>
      </c>
      <c r="C273" s="33" t="s">
        <v>233</v>
      </c>
      <c r="D273" s="33" t="s">
        <v>1530</v>
      </c>
      <c r="E273" s="33" t="s">
        <v>1531</v>
      </c>
      <c r="F273" s="33" t="s">
        <v>1532</v>
      </c>
      <c r="G273" s="34">
        <v>46092</v>
      </c>
      <c r="H273" s="33">
        <f t="shared" si="28"/>
        <v>2026</v>
      </c>
      <c r="I273" s="35">
        <v>300</v>
      </c>
      <c r="J273" s="36">
        <v>1.42</v>
      </c>
      <c r="K273" s="35">
        <f t="shared" si="29"/>
        <v>426</v>
      </c>
      <c r="L273" s="33" t="s">
        <v>1533</v>
      </c>
      <c r="M273" s="33" t="s">
        <v>78</v>
      </c>
      <c r="N273" s="33" t="s">
        <v>1534</v>
      </c>
      <c r="O273" s="37" t="s">
        <v>80</v>
      </c>
      <c r="P273" s="33" t="str">
        <f t="shared" si="30"/>
        <v>nein – Frontlist 2026</v>
      </c>
      <c r="Q273" s="33" t="str">
        <f t="shared" si="31"/>
        <v>2021–2025</v>
      </c>
      <c r="R273" s="38">
        <f t="shared" si="32"/>
        <v>0.1</v>
      </c>
      <c r="S273" s="35">
        <f t="shared" si="33"/>
        <v>0</v>
      </c>
      <c r="T273" s="39"/>
      <c r="U273" s="33" t="str">
        <f>IF(OR(T273="x",ISNUMBER(MATCH(SUBSTITUTE(A273,"-",""),Kundenbestand!$C$5:$C$3004,0)),ISNUMBER(MATCH(SUBSTITUTE(B273,"-",""),Kundenbestand!$C$5:$C$3004,0))),"x","")</f>
        <v/>
      </c>
      <c r="V273" s="35">
        <f t="shared" si="34"/>
        <v>0</v>
      </c>
    </row>
    <row r="274" spans="1:22" x14ac:dyDescent="0.3">
      <c r="A274" s="33" t="s">
        <v>1535</v>
      </c>
      <c r="B274" s="33" t="s">
        <v>1536</v>
      </c>
      <c r="C274" s="33" t="s">
        <v>233</v>
      </c>
      <c r="D274" s="33" t="s">
        <v>1537</v>
      </c>
      <c r="E274" s="33" t="s">
        <v>1538</v>
      </c>
      <c r="F274" s="33" t="s">
        <v>1539</v>
      </c>
      <c r="G274" s="34">
        <v>46092</v>
      </c>
      <c r="H274" s="33">
        <f t="shared" si="28"/>
        <v>2026</v>
      </c>
      <c r="I274" s="35">
        <v>480</v>
      </c>
      <c r="J274" s="36">
        <v>1.42</v>
      </c>
      <c r="K274" s="35">
        <f t="shared" si="29"/>
        <v>681.59999999999991</v>
      </c>
      <c r="L274" s="33" t="s">
        <v>1540</v>
      </c>
      <c r="M274" s="33" t="s">
        <v>78</v>
      </c>
      <c r="N274" s="33" t="s">
        <v>1541</v>
      </c>
      <c r="O274" s="37" t="s">
        <v>94</v>
      </c>
      <c r="P274" s="33" t="str">
        <f t="shared" si="30"/>
        <v>nein – Frontlist 2026</v>
      </c>
      <c r="Q274" s="33" t="str">
        <f t="shared" si="31"/>
        <v>2021–2025</v>
      </c>
      <c r="R274" s="38">
        <f t="shared" si="32"/>
        <v>0.1</v>
      </c>
      <c r="S274" s="35">
        <f t="shared" si="33"/>
        <v>0</v>
      </c>
      <c r="T274" s="39"/>
      <c r="U274" s="33" t="str">
        <f>IF(OR(T274="x",ISNUMBER(MATCH(SUBSTITUTE(A274,"-",""),Kundenbestand!$C$5:$C$3004,0)),ISNUMBER(MATCH(SUBSTITUTE(B274,"-",""),Kundenbestand!$C$5:$C$3004,0))),"x","")</f>
        <v/>
      </c>
      <c r="V274" s="35">
        <f t="shared" si="34"/>
        <v>0</v>
      </c>
    </row>
    <row r="275" spans="1:22" x14ac:dyDescent="0.3">
      <c r="A275" s="33" t="s">
        <v>1542</v>
      </c>
      <c r="B275" s="33" t="s">
        <v>1543</v>
      </c>
      <c r="C275" s="33" t="s">
        <v>233</v>
      </c>
      <c r="D275" s="33" t="s">
        <v>1544</v>
      </c>
      <c r="E275" s="33" t="s">
        <v>1545</v>
      </c>
      <c r="F275" s="33" t="s">
        <v>1546</v>
      </c>
      <c r="G275" s="34">
        <v>46092</v>
      </c>
      <c r="H275" s="33">
        <f t="shared" si="28"/>
        <v>2026</v>
      </c>
      <c r="I275" s="35">
        <v>180</v>
      </c>
      <c r="J275" s="36">
        <v>1.42</v>
      </c>
      <c r="K275" s="35">
        <f t="shared" si="29"/>
        <v>255.6</v>
      </c>
      <c r="L275" s="33" t="s">
        <v>1453</v>
      </c>
      <c r="M275" s="33" t="s">
        <v>78</v>
      </c>
      <c r="N275" s="33" t="s">
        <v>1547</v>
      </c>
      <c r="O275" s="37" t="s">
        <v>80</v>
      </c>
      <c r="P275" s="33" t="str">
        <f t="shared" si="30"/>
        <v>nein – Frontlist 2026</v>
      </c>
      <c r="Q275" s="33" t="str">
        <f t="shared" si="31"/>
        <v>2021–2025</v>
      </c>
      <c r="R275" s="38">
        <f t="shared" si="32"/>
        <v>0.1</v>
      </c>
      <c r="S275" s="35">
        <f t="shared" si="33"/>
        <v>0</v>
      </c>
      <c r="T275" s="39"/>
      <c r="U275" s="33" t="str">
        <f>IF(OR(T275="x",ISNUMBER(MATCH(SUBSTITUTE(A275,"-",""),Kundenbestand!$C$5:$C$3004,0)),ISNUMBER(MATCH(SUBSTITUTE(B275,"-",""),Kundenbestand!$C$5:$C$3004,0))),"x","")</f>
        <v/>
      </c>
      <c r="V275" s="35">
        <f t="shared" si="34"/>
        <v>0</v>
      </c>
    </row>
    <row r="276" spans="1:22" x14ac:dyDescent="0.3">
      <c r="A276" s="33" t="s">
        <v>1548</v>
      </c>
      <c r="B276" s="33" t="s">
        <v>1549</v>
      </c>
      <c r="C276" s="33" t="s">
        <v>233</v>
      </c>
      <c r="D276" s="33" t="s">
        <v>1550</v>
      </c>
      <c r="E276" s="33" t="s">
        <v>1551</v>
      </c>
      <c r="F276" s="33" t="s">
        <v>1552</v>
      </c>
      <c r="G276" s="34">
        <v>46133</v>
      </c>
      <c r="H276" s="33">
        <f t="shared" si="28"/>
        <v>2026</v>
      </c>
      <c r="I276" s="35">
        <v>200</v>
      </c>
      <c r="J276" s="36">
        <v>1.42</v>
      </c>
      <c r="K276" s="35">
        <f t="shared" si="29"/>
        <v>284</v>
      </c>
      <c r="L276" s="33" t="s">
        <v>1553</v>
      </c>
      <c r="M276" s="33" t="s">
        <v>78</v>
      </c>
      <c r="N276" s="33" t="s">
        <v>1554</v>
      </c>
      <c r="O276" s="37" t="s">
        <v>94</v>
      </c>
      <c r="P276" s="33" t="str">
        <f t="shared" si="30"/>
        <v>nein – Frontlist 2026</v>
      </c>
      <c r="Q276" s="33" t="str">
        <f t="shared" si="31"/>
        <v>2021–2025</v>
      </c>
      <c r="R276" s="38">
        <f t="shared" si="32"/>
        <v>0.1</v>
      </c>
      <c r="S276" s="35">
        <f t="shared" si="33"/>
        <v>0</v>
      </c>
      <c r="T276" s="39"/>
      <c r="U276" s="33" t="str">
        <f>IF(OR(T276="x",ISNUMBER(MATCH(SUBSTITUTE(A276,"-",""),Kundenbestand!$C$5:$C$3004,0)),ISNUMBER(MATCH(SUBSTITUTE(B276,"-",""),Kundenbestand!$C$5:$C$3004,0))),"x","")</f>
        <v/>
      </c>
      <c r="V276" s="35">
        <f t="shared" si="34"/>
        <v>0</v>
      </c>
    </row>
    <row r="277" spans="1:22" x14ac:dyDescent="0.3">
      <c r="A277" s="33" t="s">
        <v>1555</v>
      </c>
      <c r="B277" s="33" t="s">
        <v>1556</v>
      </c>
      <c r="C277" s="33" t="s">
        <v>233</v>
      </c>
      <c r="D277" s="33" t="s">
        <v>1557</v>
      </c>
      <c r="E277" s="33" t="s">
        <v>1558</v>
      </c>
      <c r="F277" s="33"/>
      <c r="G277" s="34">
        <v>46224</v>
      </c>
      <c r="H277" s="33">
        <f t="shared" si="28"/>
        <v>2026</v>
      </c>
      <c r="I277" s="35">
        <v>260</v>
      </c>
      <c r="J277" s="36">
        <v>1.42</v>
      </c>
      <c r="K277" s="35">
        <f t="shared" si="29"/>
        <v>369.2</v>
      </c>
      <c r="L277" s="33" t="s">
        <v>1435</v>
      </c>
      <c r="M277" s="33" t="s">
        <v>78</v>
      </c>
      <c r="N277" s="33" t="s">
        <v>1559</v>
      </c>
      <c r="O277" s="37" t="s">
        <v>87</v>
      </c>
      <c r="P277" s="33" t="str">
        <f t="shared" si="30"/>
        <v>nein – Frontlist 2026</v>
      </c>
      <c r="Q277" s="33" t="str">
        <f t="shared" si="31"/>
        <v>2021–2025</v>
      </c>
      <c r="R277" s="38">
        <f t="shared" si="32"/>
        <v>0.1</v>
      </c>
      <c r="S277" s="35">
        <f t="shared" si="33"/>
        <v>0</v>
      </c>
      <c r="T277" s="39"/>
      <c r="U277" s="33" t="str">
        <f>IF(OR(T277="x",ISNUMBER(MATCH(SUBSTITUTE(A277,"-",""),Kundenbestand!$C$5:$C$3004,0)),ISNUMBER(MATCH(SUBSTITUTE(B277,"-",""),Kundenbestand!$C$5:$C$3004,0))),"x","")</f>
        <v/>
      </c>
      <c r="V277" s="35">
        <f t="shared" si="34"/>
        <v>0</v>
      </c>
    </row>
    <row r="278" spans="1:22" x14ac:dyDescent="0.3">
      <c r="A278" s="33" t="s">
        <v>1560</v>
      </c>
      <c r="B278" s="33" t="s">
        <v>1561</v>
      </c>
      <c r="C278" s="33" t="s">
        <v>233</v>
      </c>
      <c r="D278" s="33" t="s">
        <v>1562</v>
      </c>
      <c r="E278" s="33" t="s">
        <v>1563</v>
      </c>
      <c r="F278" s="33" t="s">
        <v>1564</v>
      </c>
      <c r="G278" s="34">
        <v>46161</v>
      </c>
      <c r="H278" s="33">
        <f t="shared" si="28"/>
        <v>2026</v>
      </c>
      <c r="I278" s="35">
        <v>439.99</v>
      </c>
      <c r="J278" s="36">
        <v>1.42</v>
      </c>
      <c r="K278" s="35">
        <f t="shared" si="29"/>
        <v>624.78579999999999</v>
      </c>
      <c r="L278" s="33" t="s">
        <v>1453</v>
      </c>
      <c r="M278" s="33" t="s">
        <v>78</v>
      </c>
      <c r="N278" s="33" t="s">
        <v>1565</v>
      </c>
      <c r="O278" s="37" t="s">
        <v>118</v>
      </c>
      <c r="P278" s="33" t="str">
        <f t="shared" si="30"/>
        <v>nein – Frontlist 2026</v>
      </c>
      <c r="Q278" s="33" t="str">
        <f t="shared" si="31"/>
        <v>2021–2025</v>
      </c>
      <c r="R278" s="38">
        <f t="shared" si="32"/>
        <v>0.1</v>
      </c>
      <c r="S278" s="35">
        <f t="shared" si="33"/>
        <v>0</v>
      </c>
      <c r="T278" s="39"/>
      <c r="U278" s="33" t="str">
        <f>IF(OR(T278="x",ISNUMBER(MATCH(SUBSTITUTE(A278,"-",""),Kundenbestand!$C$5:$C$3004,0)),ISNUMBER(MATCH(SUBSTITUTE(B278,"-",""),Kundenbestand!$C$5:$C$3004,0))),"x","")</f>
        <v/>
      </c>
      <c r="V278" s="35">
        <f t="shared" si="34"/>
        <v>0</v>
      </c>
    </row>
    <row r="279" spans="1:22" x14ac:dyDescent="0.3">
      <c r="A279" s="33" t="s">
        <v>1566</v>
      </c>
      <c r="B279" s="33" t="s">
        <v>1567</v>
      </c>
      <c r="C279" s="33" t="s">
        <v>233</v>
      </c>
      <c r="D279" s="33" t="s">
        <v>1568</v>
      </c>
      <c r="E279" s="33" t="s">
        <v>1569</v>
      </c>
      <c r="F279" s="33" t="s">
        <v>1570</v>
      </c>
      <c r="G279" s="34">
        <v>46161</v>
      </c>
      <c r="H279" s="33">
        <f t="shared" si="28"/>
        <v>2026</v>
      </c>
      <c r="I279" s="35">
        <v>200</v>
      </c>
      <c r="J279" s="36">
        <v>1.42</v>
      </c>
      <c r="K279" s="35">
        <f t="shared" si="29"/>
        <v>284</v>
      </c>
      <c r="L279" s="33" t="s">
        <v>1571</v>
      </c>
      <c r="M279" s="33" t="s">
        <v>78</v>
      </c>
      <c r="N279" s="33" t="s">
        <v>1572</v>
      </c>
      <c r="O279" s="37" t="s">
        <v>94</v>
      </c>
      <c r="P279" s="33" t="str">
        <f t="shared" si="30"/>
        <v>nein – Frontlist 2026</v>
      </c>
      <c r="Q279" s="33" t="str">
        <f t="shared" si="31"/>
        <v>2021–2025</v>
      </c>
      <c r="R279" s="38">
        <f t="shared" si="32"/>
        <v>0.1</v>
      </c>
      <c r="S279" s="35">
        <f t="shared" si="33"/>
        <v>0</v>
      </c>
      <c r="T279" s="39"/>
      <c r="U279" s="33" t="str">
        <f>IF(OR(T279="x",ISNUMBER(MATCH(SUBSTITUTE(A279,"-",""),Kundenbestand!$C$5:$C$3004,0)),ISNUMBER(MATCH(SUBSTITUTE(B279,"-",""),Kundenbestand!$C$5:$C$3004,0))),"x","")</f>
        <v/>
      </c>
      <c r="V279" s="35">
        <f t="shared" si="34"/>
        <v>0</v>
      </c>
    </row>
    <row r="280" spans="1:22" x14ac:dyDescent="0.3">
      <c r="A280" s="33" t="s">
        <v>1573</v>
      </c>
      <c r="B280" s="33" t="s">
        <v>1574</v>
      </c>
      <c r="C280" s="33" t="s">
        <v>233</v>
      </c>
      <c r="D280" s="33" t="s">
        <v>1575</v>
      </c>
      <c r="E280" s="33" t="s">
        <v>1576</v>
      </c>
      <c r="F280" s="33" t="s">
        <v>1577</v>
      </c>
      <c r="G280" s="34">
        <v>46161</v>
      </c>
      <c r="H280" s="33">
        <f t="shared" si="28"/>
        <v>2026</v>
      </c>
      <c r="I280" s="35">
        <v>160</v>
      </c>
      <c r="J280" s="36">
        <v>1.42</v>
      </c>
      <c r="K280" s="35">
        <f t="shared" si="29"/>
        <v>227.2</v>
      </c>
      <c r="L280" s="33" t="s">
        <v>1453</v>
      </c>
      <c r="M280" s="33" t="s">
        <v>78</v>
      </c>
      <c r="N280" s="33" t="s">
        <v>1578</v>
      </c>
      <c r="O280" s="37" t="s">
        <v>94</v>
      </c>
      <c r="P280" s="33" t="str">
        <f t="shared" si="30"/>
        <v>nein – Frontlist 2026</v>
      </c>
      <c r="Q280" s="33" t="str">
        <f t="shared" si="31"/>
        <v>2021–2025</v>
      </c>
      <c r="R280" s="38">
        <f t="shared" si="32"/>
        <v>0.1</v>
      </c>
      <c r="S280" s="35">
        <f t="shared" si="33"/>
        <v>0</v>
      </c>
      <c r="T280" s="39"/>
      <c r="U280" s="33" t="str">
        <f>IF(OR(T280="x",ISNUMBER(MATCH(SUBSTITUTE(A280,"-",""),Kundenbestand!$C$5:$C$3004,0)),ISNUMBER(MATCH(SUBSTITUTE(B280,"-",""),Kundenbestand!$C$5:$C$3004,0))),"x","")</f>
        <v/>
      </c>
      <c r="V280" s="35">
        <f t="shared" si="34"/>
        <v>0</v>
      </c>
    </row>
    <row r="281" spans="1:22" x14ac:dyDescent="0.3">
      <c r="A281" s="33" t="s">
        <v>1579</v>
      </c>
      <c r="B281" s="33" t="s">
        <v>1580</v>
      </c>
      <c r="C281" s="33" t="s">
        <v>233</v>
      </c>
      <c r="D281" s="33" t="s">
        <v>526</v>
      </c>
      <c r="E281" s="33" t="s">
        <v>1581</v>
      </c>
      <c r="F281" s="33" t="s">
        <v>1582</v>
      </c>
      <c r="G281" s="34">
        <v>46071</v>
      </c>
      <c r="H281" s="33">
        <f t="shared" si="28"/>
        <v>2026</v>
      </c>
      <c r="I281" s="35">
        <v>208</v>
      </c>
      <c r="J281" s="36">
        <v>1.42</v>
      </c>
      <c r="K281" s="35">
        <f t="shared" si="29"/>
        <v>295.36</v>
      </c>
      <c r="L281" s="33" t="s">
        <v>1453</v>
      </c>
      <c r="M281" s="33" t="s">
        <v>78</v>
      </c>
      <c r="N281" s="33" t="s">
        <v>1583</v>
      </c>
      <c r="O281" s="37" t="s">
        <v>94</v>
      </c>
      <c r="P281" s="33" t="str">
        <f t="shared" si="30"/>
        <v>nein – Frontlist 2026</v>
      </c>
      <c r="Q281" s="33" t="str">
        <f t="shared" si="31"/>
        <v>2021–2025</v>
      </c>
      <c r="R281" s="38">
        <f t="shared" si="32"/>
        <v>0.1</v>
      </c>
      <c r="S281" s="35">
        <f t="shared" si="33"/>
        <v>0</v>
      </c>
      <c r="T281" s="39"/>
      <c r="U281" s="33" t="str">
        <f>IF(OR(T281="x",ISNUMBER(MATCH(SUBSTITUTE(A281,"-",""),Kundenbestand!$C$5:$C$3004,0)),ISNUMBER(MATCH(SUBSTITUTE(B281,"-",""),Kundenbestand!$C$5:$C$3004,0))),"x","")</f>
        <v/>
      </c>
      <c r="V281" s="35">
        <f t="shared" si="34"/>
        <v>0</v>
      </c>
    </row>
    <row r="282" spans="1:22" x14ac:dyDescent="0.3">
      <c r="A282" s="33" t="s">
        <v>1584</v>
      </c>
      <c r="B282" s="33" t="s">
        <v>1585</v>
      </c>
      <c r="C282" s="33" t="s">
        <v>233</v>
      </c>
      <c r="D282" s="33" t="s">
        <v>1586</v>
      </c>
      <c r="E282" s="33" t="s">
        <v>1587</v>
      </c>
      <c r="F282" s="33" t="s">
        <v>1588</v>
      </c>
      <c r="G282" s="34">
        <v>46161</v>
      </c>
      <c r="H282" s="33">
        <f t="shared" si="28"/>
        <v>2026</v>
      </c>
      <c r="I282" s="35">
        <v>280</v>
      </c>
      <c r="J282" s="36">
        <v>1.42</v>
      </c>
      <c r="K282" s="35">
        <f t="shared" si="29"/>
        <v>397.59999999999997</v>
      </c>
      <c r="L282" s="33" t="s">
        <v>1435</v>
      </c>
      <c r="M282" s="33" t="s">
        <v>78</v>
      </c>
      <c r="N282" s="33" t="s">
        <v>1589</v>
      </c>
      <c r="O282" s="37" t="s">
        <v>94</v>
      </c>
      <c r="P282" s="33" t="str">
        <f t="shared" si="30"/>
        <v>nein – Frontlist 2026</v>
      </c>
      <c r="Q282" s="33" t="str">
        <f t="shared" si="31"/>
        <v>2021–2025</v>
      </c>
      <c r="R282" s="38">
        <f t="shared" si="32"/>
        <v>0.1</v>
      </c>
      <c r="S282" s="35">
        <f t="shared" si="33"/>
        <v>0</v>
      </c>
      <c r="T282" s="39"/>
      <c r="U282" s="33" t="str">
        <f>IF(OR(T282="x",ISNUMBER(MATCH(SUBSTITUTE(A282,"-",""),Kundenbestand!$C$5:$C$3004,0)),ISNUMBER(MATCH(SUBSTITUTE(B282,"-",""),Kundenbestand!$C$5:$C$3004,0))),"x","")</f>
        <v/>
      </c>
      <c r="V282" s="35">
        <f t="shared" si="34"/>
        <v>0</v>
      </c>
    </row>
    <row r="283" spans="1:22" x14ac:dyDescent="0.3">
      <c r="A283" s="33" t="s">
        <v>1590</v>
      </c>
      <c r="B283" s="33" t="s">
        <v>1591</v>
      </c>
      <c r="C283" s="33" t="s">
        <v>233</v>
      </c>
      <c r="D283" s="33" t="s">
        <v>1592</v>
      </c>
      <c r="E283" s="33" t="s">
        <v>1593</v>
      </c>
      <c r="F283" s="33" t="s">
        <v>1594</v>
      </c>
      <c r="G283" s="34">
        <v>46254</v>
      </c>
      <c r="H283" s="33">
        <f t="shared" si="28"/>
        <v>2026</v>
      </c>
      <c r="I283" s="35">
        <v>280</v>
      </c>
      <c r="J283" s="36">
        <v>1.42</v>
      </c>
      <c r="K283" s="35">
        <f t="shared" si="29"/>
        <v>397.59999999999997</v>
      </c>
      <c r="L283" s="33" t="s">
        <v>1435</v>
      </c>
      <c r="M283" s="33" t="s">
        <v>78</v>
      </c>
      <c r="N283" s="33" t="s">
        <v>1595</v>
      </c>
      <c r="O283" s="37" t="s">
        <v>94</v>
      </c>
      <c r="P283" s="33" t="str">
        <f t="shared" si="30"/>
        <v>nein – Frontlist 2026</v>
      </c>
      <c r="Q283" s="33" t="str">
        <f t="shared" si="31"/>
        <v>2021–2025</v>
      </c>
      <c r="R283" s="38">
        <f t="shared" si="32"/>
        <v>0.1</v>
      </c>
      <c r="S283" s="35">
        <f t="shared" si="33"/>
        <v>0</v>
      </c>
      <c r="T283" s="39"/>
      <c r="U283" s="33" t="str">
        <f>IF(OR(T283="x",ISNUMBER(MATCH(SUBSTITUTE(A283,"-",""),Kundenbestand!$C$5:$C$3004,0)),ISNUMBER(MATCH(SUBSTITUTE(B283,"-",""),Kundenbestand!$C$5:$C$3004,0))),"x","")</f>
        <v/>
      </c>
      <c r="V283" s="35">
        <f t="shared" si="34"/>
        <v>0</v>
      </c>
    </row>
    <row r="284" spans="1:22" x14ac:dyDescent="0.3">
      <c r="A284" s="33" t="s">
        <v>1596</v>
      </c>
      <c r="B284" s="33" t="s">
        <v>1597</v>
      </c>
      <c r="C284" s="33" t="s">
        <v>233</v>
      </c>
      <c r="D284" s="33" t="s">
        <v>1598</v>
      </c>
      <c r="E284" s="33" t="s">
        <v>1599</v>
      </c>
      <c r="F284" s="33"/>
      <c r="G284" s="34">
        <v>46105</v>
      </c>
      <c r="H284" s="33">
        <f t="shared" si="28"/>
        <v>2026</v>
      </c>
      <c r="I284" s="35">
        <v>270</v>
      </c>
      <c r="J284" s="36">
        <v>1.42</v>
      </c>
      <c r="K284" s="35">
        <f t="shared" si="29"/>
        <v>383.4</v>
      </c>
      <c r="L284" s="33" t="s">
        <v>1435</v>
      </c>
      <c r="M284" s="33" t="s">
        <v>78</v>
      </c>
      <c r="N284" s="33" t="s">
        <v>1600</v>
      </c>
      <c r="O284" s="37" t="s">
        <v>94</v>
      </c>
      <c r="P284" s="33" t="str">
        <f t="shared" si="30"/>
        <v>nein – Frontlist 2026</v>
      </c>
      <c r="Q284" s="33" t="str">
        <f t="shared" si="31"/>
        <v>2021–2025</v>
      </c>
      <c r="R284" s="38">
        <f t="shared" si="32"/>
        <v>0.1</v>
      </c>
      <c r="S284" s="35">
        <f t="shared" si="33"/>
        <v>0</v>
      </c>
      <c r="T284" s="39"/>
      <c r="U284" s="33" t="str">
        <f>IF(OR(T284="x",ISNUMBER(MATCH(SUBSTITUTE(A284,"-",""),Kundenbestand!$C$5:$C$3004,0)),ISNUMBER(MATCH(SUBSTITUTE(B284,"-",""),Kundenbestand!$C$5:$C$3004,0))),"x","")</f>
        <v/>
      </c>
      <c r="V284" s="35">
        <f t="shared" si="34"/>
        <v>0</v>
      </c>
    </row>
    <row r="285" spans="1:22" x14ac:dyDescent="0.3">
      <c r="A285" s="33" t="s">
        <v>1601</v>
      </c>
      <c r="B285" s="33" t="s">
        <v>1602</v>
      </c>
      <c r="C285" s="33" t="s">
        <v>233</v>
      </c>
      <c r="D285" s="33" t="s">
        <v>1603</v>
      </c>
      <c r="E285" s="33" t="s">
        <v>1604</v>
      </c>
      <c r="F285" s="33" t="s">
        <v>1605</v>
      </c>
      <c r="G285" s="34">
        <v>46105</v>
      </c>
      <c r="H285" s="33">
        <f t="shared" si="28"/>
        <v>2026</v>
      </c>
      <c r="I285" s="35">
        <v>330</v>
      </c>
      <c r="J285" s="36">
        <v>1.42</v>
      </c>
      <c r="K285" s="35">
        <f t="shared" si="29"/>
        <v>468.59999999999997</v>
      </c>
      <c r="L285" s="33" t="s">
        <v>1453</v>
      </c>
      <c r="M285" s="33" t="s">
        <v>78</v>
      </c>
      <c r="N285" s="33" t="s">
        <v>1606</v>
      </c>
      <c r="O285" s="37" t="s">
        <v>87</v>
      </c>
      <c r="P285" s="33" t="str">
        <f t="shared" si="30"/>
        <v>nein – Frontlist 2026</v>
      </c>
      <c r="Q285" s="33" t="str">
        <f t="shared" si="31"/>
        <v>2021–2025</v>
      </c>
      <c r="R285" s="38">
        <f t="shared" si="32"/>
        <v>0.1</v>
      </c>
      <c r="S285" s="35">
        <f t="shared" si="33"/>
        <v>0</v>
      </c>
      <c r="T285" s="39"/>
      <c r="U285" s="33" t="str">
        <f>IF(OR(T285="x",ISNUMBER(MATCH(SUBSTITUTE(A285,"-",""),Kundenbestand!$C$5:$C$3004,0)),ISNUMBER(MATCH(SUBSTITUTE(B285,"-",""),Kundenbestand!$C$5:$C$3004,0))),"x","")</f>
        <v/>
      </c>
      <c r="V285" s="35">
        <f t="shared" si="34"/>
        <v>0</v>
      </c>
    </row>
    <row r="286" spans="1:22" x14ac:dyDescent="0.3">
      <c r="A286" s="33" t="s">
        <v>1607</v>
      </c>
      <c r="B286" s="33" t="s">
        <v>1608</v>
      </c>
      <c r="C286" s="33" t="s">
        <v>233</v>
      </c>
      <c r="D286" s="33" t="s">
        <v>1609</v>
      </c>
      <c r="E286" s="33" t="s">
        <v>1610</v>
      </c>
      <c r="F286" s="33" t="s">
        <v>1611</v>
      </c>
      <c r="G286" s="34">
        <v>46161</v>
      </c>
      <c r="H286" s="33">
        <f t="shared" si="28"/>
        <v>2026</v>
      </c>
      <c r="I286" s="35">
        <v>240</v>
      </c>
      <c r="J286" s="36">
        <v>1.42</v>
      </c>
      <c r="K286" s="35">
        <f t="shared" si="29"/>
        <v>340.79999999999995</v>
      </c>
      <c r="L286" s="33" t="s">
        <v>1453</v>
      </c>
      <c r="M286" s="33" t="s">
        <v>78</v>
      </c>
      <c r="N286" s="33" t="s">
        <v>1612</v>
      </c>
      <c r="O286" s="37" t="s">
        <v>80</v>
      </c>
      <c r="P286" s="33" t="str">
        <f t="shared" si="30"/>
        <v>nein – Frontlist 2026</v>
      </c>
      <c r="Q286" s="33" t="str">
        <f t="shared" si="31"/>
        <v>2021–2025</v>
      </c>
      <c r="R286" s="38">
        <f t="shared" si="32"/>
        <v>0.1</v>
      </c>
      <c r="S286" s="35">
        <f t="shared" si="33"/>
        <v>0</v>
      </c>
      <c r="T286" s="39"/>
      <c r="U286" s="33" t="str">
        <f>IF(OR(T286="x",ISNUMBER(MATCH(SUBSTITUTE(A286,"-",""),Kundenbestand!$C$5:$C$3004,0)),ISNUMBER(MATCH(SUBSTITUTE(B286,"-",""),Kundenbestand!$C$5:$C$3004,0))),"x","")</f>
        <v/>
      </c>
      <c r="V286" s="35">
        <f t="shared" si="34"/>
        <v>0</v>
      </c>
    </row>
    <row r="287" spans="1:22" x14ac:dyDescent="0.3">
      <c r="A287" s="33" t="s">
        <v>1613</v>
      </c>
      <c r="B287" s="33" t="s">
        <v>1614</v>
      </c>
      <c r="C287" s="33" t="s">
        <v>233</v>
      </c>
      <c r="D287" s="33" t="s">
        <v>1615</v>
      </c>
      <c r="E287" s="33" t="s">
        <v>1616</v>
      </c>
      <c r="F287" s="33" t="s">
        <v>1617</v>
      </c>
      <c r="G287" s="34">
        <v>46035</v>
      </c>
      <c r="H287" s="33">
        <f t="shared" si="28"/>
        <v>2026</v>
      </c>
      <c r="I287" s="35">
        <v>180</v>
      </c>
      <c r="J287" s="36">
        <v>1.42</v>
      </c>
      <c r="K287" s="35">
        <f t="shared" si="29"/>
        <v>255.6</v>
      </c>
      <c r="L287" s="33" t="s">
        <v>1571</v>
      </c>
      <c r="M287" s="33" t="s">
        <v>78</v>
      </c>
      <c r="N287" s="33" t="s">
        <v>1618</v>
      </c>
      <c r="O287" s="37" t="s">
        <v>118</v>
      </c>
      <c r="P287" s="33" t="str">
        <f t="shared" si="30"/>
        <v>nein – Frontlist 2026</v>
      </c>
      <c r="Q287" s="33" t="str">
        <f t="shared" si="31"/>
        <v>2021–2025</v>
      </c>
      <c r="R287" s="38">
        <f t="shared" si="32"/>
        <v>0.1</v>
      </c>
      <c r="S287" s="35">
        <f t="shared" si="33"/>
        <v>0</v>
      </c>
      <c r="T287" s="39"/>
      <c r="U287" s="33" t="str">
        <f>IF(OR(T287="x",ISNUMBER(MATCH(SUBSTITUTE(A287,"-",""),Kundenbestand!$C$5:$C$3004,0)),ISNUMBER(MATCH(SUBSTITUTE(B287,"-",""),Kundenbestand!$C$5:$C$3004,0))),"x","")</f>
        <v/>
      </c>
      <c r="V287" s="35">
        <f t="shared" si="34"/>
        <v>0</v>
      </c>
    </row>
    <row r="288" spans="1:22" x14ac:dyDescent="0.3">
      <c r="A288" s="33" t="s">
        <v>1619</v>
      </c>
      <c r="B288" s="33" t="s">
        <v>1620</v>
      </c>
      <c r="C288" s="33" t="s">
        <v>233</v>
      </c>
      <c r="D288" s="33" t="s">
        <v>1621</v>
      </c>
      <c r="E288" s="33" t="s">
        <v>1622</v>
      </c>
      <c r="F288" s="33" t="s">
        <v>1623</v>
      </c>
      <c r="G288" s="34">
        <v>46254</v>
      </c>
      <c r="H288" s="33">
        <f t="shared" si="28"/>
        <v>2026</v>
      </c>
      <c r="I288" s="35">
        <v>249.99</v>
      </c>
      <c r="J288" s="36">
        <v>1.42</v>
      </c>
      <c r="K288" s="35">
        <f t="shared" si="29"/>
        <v>354.98579999999998</v>
      </c>
      <c r="L288" s="33" t="s">
        <v>1435</v>
      </c>
      <c r="M288" s="33" t="s">
        <v>78</v>
      </c>
      <c r="N288" s="33" t="s">
        <v>1624</v>
      </c>
      <c r="O288" s="37" t="s">
        <v>80</v>
      </c>
      <c r="P288" s="33" t="str">
        <f t="shared" si="30"/>
        <v>nein – Frontlist 2026</v>
      </c>
      <c r="Q288" s="33" t="str">
        <f t="shared" si="31"/>
        <v>2021–2025</v>
      </c>
      <c r="R288" s="38">
        <f t="shared" si="32"/>
        <v>0.1</v>
      </c>
      <c r="S288" s="35">
        <f t="shared" si="33"/>
        <v>0</v>
      </c>
      <c r="T288" s="39"/>
      <c r="U288" s="33" t="str">
        <f>IF(OR(T288="x",ISNUMBER(MATCH(SUBSTITUTE(A288,"-",""),Kundenbestand!$C$5:$C$3004,0)),ISNUMBER(MATCH(SUBSTITUTE(B288,"-",""),Kundenbestand!$C$5:$C$3004,0))),"x","")</f>
        <v/>
      </c>
      <c r="V288" s="35">
        <f t="shared" si="34"/>
        <v>0</v>
      </c>
    </row>
    <row r="289" spans="1:22" x14ac:dyDescent="0.3">
      <c r="A289" s="33" t="s">
        <v>1625</v>
      </c>
      <c r="B289" s="33" t="s">
        <v>1626</v>
      </c>
      <c r="C289" s="33" t="s">
        <v>233</v>
      </c>
      <c r="D289" s="33" t="s">
        <v>1627</v>
      </c>
      <c r="E289" s="33" t="s">
        <v>1628</v>
      </c>
      <c r="F289" s="33" t="s">
        <v>1629</v>
      </c>
      <c r="G289" s="34">
        <v>46254</v>
      </c>
      <c r="H289" s="33">
        <f t="shared" si="28"/>
        <v>2026</v>
      </c>
      <c r="I289" s="35">
        <v>450</v>
      </c>
      <c r="J289" s="36">
        <v>1.42</v>
      </c>
      <c r="K289" s="35">
        <f t="shared" si="29"/>
        <v>639</v>
      </c>
      <c r="L289" s="33" t="s">
        <v>1571</v>
      </c>
      <c r="M289" s="33" t="s">
        <v>78</v>
      </c>
      <c r="N289" s="33" t="s">
        <v>1630</v>
      </c>
      <c r="O289" s="37" t="s">
        <v>118</v>
      </c>
      <c r="P289" s="33" t="str">
        <f t="shared" si="30"/>
        <v>nein – Frontlist 2026</v>
      </c>
      <c r="Q289" s="33" t="str">
        <f t="shared" si="31"/>
        <v>2021–2025</v>
      </c>
      <c r="R289" s="38">
        <f t="shared" si="32"/>
        <v>0.1</v>
      </c>
      <c r="S289" s="35">
        <f t="shared" si="33"/>
        <v>0</v>
      </c>
      <c r="T289" s="39"/>
      <c r="U289" s="33" t="str">
        <f>IF(OR(T289="x",ISNUMBER(MATCH(SUBSTITUTE(A289,"-",""),Kundenbestand!$C$5:$C$3004,0)),ISNUMBER(MATCH(SUBSTITUTE(B289,"-",""),Kundenbestand!$C$5:$C$3004,0))),"x","")</f>
        <v/>
      </c>
      <c r="V289" s="35">
        <f t="shared" si="34"/>
        <v>0</v>
      </c>
    </row>
    <row r="290" spans="1:22" x14ac:dyDescent="0.3">
      <c r="A290" s="33" t="s">
        <v>1631</v>
      </c>
      <c r="B290" s="33" t="s">
        <v>1632</v>
      </c>
      <c r="C290" s="33" t="s">
        <v>233</v>
      </c>
      <c r="D290" s="33" t="s">
        <v>1633</v>
      </c>
      <c r="E290" s="33" t="s">
        <v>1634</v>
      </c>
      <c r="F290" s="33"/>
      <c r="G290" s="34">
        <v>46196</v>
      </c>
      <c r="H290" s="33">
        <f t="shared" si="28"/>
        <v>2026</v>
      </c>
      <c r="I290" s="35">
        <v>80</v>
      </c>
      <c r="J290" s="36">
        <v>1.42</v>
      </c>
      <c r="K290" s="35">
        <f t="shared" si="29"/>
        <v>113.6</v>
      </c>
      <c r="L290" s="33" t="s">
        <v>1435</v>
      </c>
      <c r="M290" s="33" t="s">
        <v>78</v>
      </c>
      <c r="N290" s="33" t="s">
        <v>1635</v>
      </c>
      <c r="O290" s="37" t="s">
        <v>118</v>
      </c>
      <c r="P290" s="33" t="str">
        <f t="shared" si="30"/>
        <v>nein – Frontlist 2026</v>
      </c>
      <c r="Q290" s="33" t="str">
        <f t="shared" si="31"/>
        <v>2021–2025</v>
      </c>
      <c r="R290" s="38">
        <f t="shared" si="32"/>
        <v>0.1</v>
      </c>
      <c r="S290" s="35">
        <f t="shared" si="33"/>
        <v>0</v>
      </c>
      <c r="T290" s="39"/>
      <c r="U290" s="33" t="str">
        <f>IF(OR(T290="x",ISNUMBER(MATCH(SUBSTITUTE(A290,"-",""),Kundenbestand!$C$5:$C$3004,0)),ISNUMBER(MATCH(SUBSTITUTE(B290,"-",""),Kundenbestand!$C$5:$C$3004,0))),"x","")</f>
        <v/>
      </c>
      <c r="V290" s="35">
        <f t="shared" si="34"/>
        <v>0</v>
      </c>
    </row>
    <row r="291" spans="1:22" x14ac:dyDescent="0.3">
      <c r="A291" s="33" t="s">
        <v>1636</v>
      </c>
      <c r="B291" s="33" t="s">
        <v>1637</v>
      </c>
      <c r="C291" s="33" t="s">
        <v>233</v>
      </c>
      <c r="D291" s="33" t="s">
        <v>1638</v>
      </c>
      <c r="E291" s="33" t="s">
        <v>1639</v>
      </c>
      <c r="F291" s="33"/>
      <c r="G291" s="34">
        <v>46196</v>
      </c>
      <c r="H291" s="33">
        <f t="shared" si="28"/>
        <v>2026</v>
      </c>
      <c r="I291" s="35">
        <v>80</v>
      </c>
      <c r="J291" s="36">
        <v>1.42</v>
      </c>
      <c r="K291" s="35">
        <f t="shared" si="29"/>
        <v>113.6</v>
      </c>
      <c r="L291" s="33" t="s">
        <v>1435</v>
      </c>
      <c r="M291" s="33" t="s">
        <v>78</v>
      </c>
      <c r="N291" s="33" t="s">
        <v>1640</v>
      </c>
      <c r="O291" s="37" t="s">
        <v>118</v>
      </c>
      <c r="P291" s="33" t="str">
        <f t="shared" si="30"/>
        <v>nein – Frontlist 2026</v>
      </c>
      <c r="Q291" s="33" t="str">
        <f t="shared" si="31"/>
        <v>2021–2025</v>
      </c>
      <c r="R291" s="38">
        <f t="shared" si="32"/>
        <v>0.1</v>
      </c>
      <c r="S291" s="35">
        <f t="shared" si="33"/>
        <v>0</v>
      </c>
      <c r="T291" s="39"/>
      <c r="U291" s="33" t="str">
        <f>IF(OR(T291="x",ISNUMBER(MATCH(SUBSTITUTE(A291,"-",""),Kundenbestand!$C$5:$C$3004,0)),ISNUMBER(MATCH(SUBSTITUTE(B291,"-",""),Kundenbestand!$C$5:$C$3004,0))),"x","")</f>
        <v/>
      </c>
      <c r="V291" s="35">
        <f t="shared" si="34"/>
        <v>0</v>
      </c>
    </row>
    <row r="292" spans="1:22" x14ac:dyDescent="0.3">
      <c r="A292" s="33" t="s">
        <v>1641</v>
      </c>
      <c r="B292" s="33" t="s">
        <v>1642</v>
      </c>
      <c r="C292" s="33" t="s">
        <v>233</v>
      </c>
      <c r="D292" s="33" t="s">
        <v>249</v>
      </c>
      <c r="E292" s="33" t="s">
        <v>1643</v>
      </c>
      <c r="F292" s="33"/>
      <c r="G292" s="34">
        <v>46196</v>
      </c>
      <c r="H292" s="33">
        <f t="shared" si="28"/>
        <v>2026</v>
      </c>
      <c r="I292" s="35">
        <v>80</v>
      </c>
      <c r="J292" s="36">
        <v>1.42</v>
      </c>
      <c r="K292" s="35">
        <f t="shared" si="29"/>
        <v>113.6</v>
      </c>
      <c r="L292" s="33" t="s">
        <v>1435</v>
      </c>
      <c r="M292" s="33" t="s">
        <v>78</v>
      </c>
      <c r="N292" s="33" t="s">
        <v>1644</v>
      </c>
      <c r="O292" s="37" t="s">
        <v>118</v>
      </c>
      <c r="P292" s="33" t="str">
        <f t="shared" si="30"/>
        <v>nein – Frontlist 2026</v>
      </c>
      <c r="Q292" s="33" t="str">
        <f t="shared" si="31"/>
        <v>2021–2025</v>
      </c>
      <c r="R292" s="38">
        <f t="shared" si="32"/>
        <v>0.1</v>
      </c>
      <c r="S292" s="35">
        <f t="shared" si="33"/>
        <v>0</v>
      </c>
      <c r="T292" s="39"/>
      <c r="U292" s="33" t="str">
        <f>IF(OR(T292="x",ISNUMBER(MATCH(SUBSTITUTE(A292,"-",""),Kundenbestand!$C$5:$C$3004,0)),ISNUMBER(MATCH(SUBSTITUTE(B292,"-",""),Kundenbestand!$C$5:$C$3004,0))),"x","")</f>
        <v/>
      </c>
      <c r="V292" s="35">
        <f t="shared" si="34"/>
        <v>0</v>
      </c>
    </row>
    <row r="293" spans="1:22" x14ac:dyDescent="0.3">
      <c r="A293" s="33" t="s">
        <v>1645</v>
      </c>
      <c r="B293" s="33" t="s">
        <v>1646</v>
      </c>
      <c r="C293" s="33" t="s">
        <v>233</v>
      </c>
      <c r="D293" s="33" t="s">
        <v>1223</v>
      </c>
      <c r="E293" s="33" t="s">
        <v>1647</v>
      </c>
      <c r="F293" s="33"/>
      <c r="G293" s="34">
        <v>46196</v>
      </c>
      <c r="H293" s="33">
        <f t="shared" si="28"/>
        <v>2026</v>
      </c>
      <c r="I293" s="35">
        <v>80</v>
      </c>
      <c r="J293" s="36">
        <v>1.42</v>
      </c>
      <c r="K293" s="35">
        <f t="shared" si="29"/>
        <v>113.6</v>
      </c>
      <c r="L293" s="33" t="s">
        <v>1435</v>
      </c>
      <c r="M293" s="33" t="s">
        <v>78</v>
      </c>
      <c r="N293" s="33" t="s">
        <v>1648</v>
      </c>
      <c r="O293" s="37" t="s">
        <v>118</v>
      </c>
      <c r="P293" s="33" t="str">
        <f t="shared" si="30"/>
        <v>nein – Frontlist 2026</v>
      </c>
      <c r="Q293" s="33" t="str">
        <f t="shared" si="31"/>
        <v>2021–2025</v>
      </c>
      <c r="R293" s="38">
        <f t="shared" si="32"/>
        <v>0.1</v>
      </c>
      <c r="S293" s="35">
        <f t="shared" si="33"/>
        <v>0</v>
      </c>
      <c r="T293" s="39"/>
      <c r="U293" s="33" t="str">
        <f>IF(OR(T293="x",ISNUMBER(MATCH(SUBSTITUTE(A293,"-",""),Kundenbestand!$C$5:$C$3004,0)),ISNUMBER(MATCH(SUBSTITUTE(B293,"-",""),Kundenbestand!$C$5:$C$3004,0))),"x","")</f>
        <v/>
      </c>
      <c r="V293" s="35">
        <f t="shared" si="34"/>
        <v>0</v>
      </c>
    </row>
    <row r="294" spans="1:22" x14ac:dyDescent="0.3">
      <c r="A294" s="33" t="s">
        <v>1649</v>
      </c>
      <c r="B294" s="33" t="s">
        <v>1650</v>
      </c>
      <c r="C294" s="33" t="s">
        <v>233</v>
      </c>
      <c r="D294" s="33" t="s">
        <v>1651</v>
      </c>
      <c r="E294" s="33" t="s">
        <v>1652</v>
      </c>
      <c r="F294" s="33" t="s">
        <v>1653</v>
      </c>
      <c r="G294" s="34">
        <v>46254</v>
      </c>
      <c r="H294" s="33">
        <f t="shared" si="28"/>
        <v>2026</v>
      </c>
      <c r="I294" s="35">
        <v>270</v>
      </c>
      <c r="J294" s="36">
        <v>1.42</v>
      </c>
      <c r="K294" s="35">
        <f t="shared" si="29"/>
        <v>383.4</v>
      </c>
      <c r="L294" s="33" t="s">
        <v>1453</v>
      </c>
      <c r="M294" s="33" t="s">
        <v>78</v>
      </c>
      <c r="N294" s="33" t="s">
        <v>1654</v>
      </c>
      <c r="O294" s="37" t="s">
        <v>94</v>
      </c>
      <c r="P294" s="33" t="str">
        <f t="shared" si="30"/>
        <v>nein – Frontlist 2026</v>
      </c>
      <c r="Q294" s="33" t="str">
        <f t="shared" si="31"/>
        <v>2021–2025</v>
      </c>
      <c r="R294" s="38">
        <f t="shared" si="32"/>
        <v>0.1</v>
      </c>
      <c r="S294" s="35">
        <f t="shared" si="33"/>
        <v>0</v>
      </c>
      <c r="T294" s="39"/>
      <c r="U294" s="33" t="str">
        <f>IF(OR(T294="x",ISNUMBER(MATCH(SUBSTITUTE(A294,"-",""),Kundenbestand!$C$5:$C$3004,0)),ISNUMBER(MATCH(SUBSTITUTE(B294,"-",""),Kundenbestand!$C$5:$C$3004,0))),"x","")</f>
        <v/>
      </c>
      <c r="V294" s="35">
        <f t="shared" si="34"/>
        <v>0</v>
      </c>
    </row>
    <row r="295" spans="1:22" x14ac:dyDescent="0.3">
      <c r="A295" s="33" t="s">
        <v>1655</v>
      </c>
      <c r="B295" s="33" t="s">
        <v>1656</v>
      </c>
      <c r="C295" s="33" t="s">
        <v>233</v>
      </c>
      <c r="D295" s="33" t="s">
        <v>1657</v>
      </c>
      <c r="E295" s="33" t="s">
        <v>1658</v>
      </c>
      <c r="F295" s="33" t="s">
        <v>1659</v>
      </c>
      <c r="G295" s="34">
        <v>41932</v>
      </c>
      <c r="H295" s="33">
        <f t="shared" si="28"/>
        <v>2014</v>
      </c>
      <c r="I295" s="35">
        <v>126</v>
      </c>
      <c r="J295" s="36">
        <v>1.42</v>
      </c>
      <c r="K295" s="35">
        <f t="shared" si="29"/>
        <v>178.92</v>
      </c>
      <c r="L295" s="33" t="s">
        <v>77</v>
      </c>
      <c r="M295" s="33" t="s">
        <v>78</v>
      </c>
      <c r="N295" s="33" t="s">
        <v>1660</v>
      </c>
      <c r="O295" s="37" t="s">
        <v>80</v>
      </c>
      <c r="P295" s="33" t="str">
        <f t="shared" si="30"/>
        <v>ja</v>
      </c>
      <c r="Q295" s="33" t="str">
        <f t="shared" si="31"/>
        <v>2013–2016</v>
      </c>
      <c r="R295" s="38">
        <f t="shared" si="32"/>
        <v>0.4</v>
      </c>
      <c r="S295" s="35">
        <f t="shared" si="33"/>
        <v>107.35199999999999</v>
      </c>
      <c r="T295" s="39"/>
      <c r="U295" s="33" t="str">
        <f>IF(OR(T295="x",ISNUMBER(MATCH(SUBSTITUTE(A295,"-",""),Kundenbestand!$C$5:$C$3004,0)),ISNUMBER(MATCH(SUBSTITUTE(B295,"-",""),Kundenbestand!$C$5:$C$3004,0))),"x","")</f>
        <v/>
      </c>
      <c r="V295" s="35">
        <f t="shared" si="34"/>
        <v>0</v>
      </c>
    </row>
    <row r="296" spans="1:22" x14ac:dyDescent="0.3">
      <c r="A296" s="33" t="s">
        <v>1661</v>
      </c>
      <c r="B296" s="33" t="s">
        <v>1662</v>
      </c>
      <c r="C296" s="33" t="s">
        <v>1663</v>
      </c>
      <c r="D296" s="33" t="s">
        <v>1664</v>
      </c>
      <c r="E296" s="33" t="s">
        <v>1665</v>
      </c>
      <c r="F296" s="33"/>
      <c r="G296" s="34">
        <v>45077</v>
      </c>
      <c r="H296" s="33">
        <f t="shared" si="28"/>
        <v>2023</v>
      </c>
      <c r="I296" s="35">
        <v>126</v>
      </c>
      <c r="J296" s="36">
        <v>1.42</v>
      </c>
      <c r="K296" s="35">
        <f t="shared" si="29"/>
        <v>178.92</v>
      </c>
      <c r="L296" s="33" t="s">
        <v>77</v>
      </c>
      <c r="M296" s="33" t="s">
        <v>78</v>
      </c>
      <c r="N296" s="33" t="s">
        <v>1666</v>
      </c>
      <c r="O296" s="37" t="s">
        <v>213</v>
      </c>
      <c r="P296" s="33" t="str">
        <f t="shared" si="30"/>
        <v>ja</v>
      </c>
      <c r="Q296" s="33" t="str">
        <f t="shared" si="31"/>
        <v>2021–2025</v>
      </c>
      <c r="R296" s="38">
        <f t="shared" si="32"/>
        <v>0.1</v>
      </c>
      <c r="S296" s="35">
        <f t="shared" si="33"/>
        <v>161.02799999999999</v>
      </c>
      <c r="T296" s="39"/>
      <c r="U296" s="33" t="str">
        <f>IF(OR(T296="x",ISNUMBER(MATCH(SUBSTITUTE(A296,"-",""),Kundenbestand!$C$5:$C$3004,0)),ISNUMBER(MATCH(SUBSTITUTE(B296,"-",""),Kundenbestand!$C$5:$C$3004,0))),"x","")</f>
        <v/>
      </c>
      <c r="V296" s="35">
        <f t="shared" si="34"/>
        <v>0</v>
      </c>
    </row>
    <row r="297" spans="1:22" x14ac:dyDescent="0.3">
      <c r="A297" s="33" t="s">
        <v>1667</v>
      </c>
      <c r="B297" s="33" t="s">
        <v>1662</v>
      </c>
      <c r="C297" s="33" t="s">
        <v>1663</v>
      </c>
      <c r="D297" s="33" t="s">
        <v>1664</v>
      </c>
      <c r="E297" s="33" t="s">
        <v>1668</v>
      </c>
      <c r="F297" s="33"/>
      <c r="G297" s="34">
        <v>45077</v>
      </c>
      <c r="H297" s="33">
        <f t="shared" si="28"/>
        <v>2023</v>
      </c>
      <c r="I297" s="35">
        <v>126</v>
      </c>
      <c r="J297" s="36">
        <v>1.42</v>
      </c>
      <c r="K297" s="35">
        <f t="shared" si="29"/>
        <v>178.92</v>
      </c>
      <c r="L297" s="33" t="s">
        <v>77</v>
      </c>
      <c r="M297" s="33" t="s">
        <v>78</v>
      </c>
      <c r="N297" s="33" t="s">
        <v>1666</v>
      </c>
      <c r="O297" s="37" t="s">
        <v>213</v>
      </c>
      <c r="P297" s="33" t="str">
        <f t="shared" si="30"/>
        <v>ja</v>
      </c>
      <c r="Q297" s="33" t="str">
        <f t="shared" si="31"/>
        <v>2021–2025</v>
      </c>
      <c r="R297" s="38">
        <f t="shared" si="32"/>
        <v>0.1</v>
      </c>
      <c r="S297" s="35">
        <f t="shared" si="33"/>
        <v>161.02799999999999</v>
      </c>
      <c r="T297" s="39"/>
      <c r="U297" s="33" t="str">
        <f>IF(OR(T297="x",ISNUMBER(MATCH(SUBSTITUTE(A297,"-",""),Kundenbestand!$C$5:$C$3004,0)),ISNUMBER(MATCH(SUBSTITUTE(B297,"-",""),Kundenbestand!$C$5:$C$3004,0))),"x","")</f>
        <v/>
      </c>
      <c r="V297" s="35">
        <f t="shared" si="34"/>
        <v>0</v>
      </c>
    </row>
    <row r="298" spans="1:22" x14ac:dyDescent="0.3">
      <c r="A298" s="33" t="s">
        <v>1669</v>
      </c>
      <c r="B298" s="33" t="s">
        <v>1670</v>
      </c>
      <c r="C298" s="33" t="s">
        <v>1663</v>
      </c>
      <c r="D298" s="33" t="s">
        <v>1671</v>
      </c>
      <c r="E298" s="33" t="s">
        <v>1672</v>
      </c>
      <c r="F298" s="33"/>
      <c r="G298" s="34">
        <v>44005</v>
      </c>
      <c r="H298" s="33">
        <f t="shared" si="28"/>
        <v>2020</v>
      </c>
      <c r="I298" s="35">
        <v>175</v>
      </c>
      <c r="J298" s="36">
        <v>1.42</v>
      </c>
      <c r="K298" s="35">
        <f t="shared" si="29"/>
        <v>248.5</v>
      </c>
      <c r="L298" s="33" t="s">
        <v>77</v>
      </c>
      <c r="M298" s="33" t="s">
        <v>78</v>
      </c>
      <c r="N298" s="33" t="s">
        <v>1673</v>
      </c>
      <c r="O298" s="37" t="s">
        <v>213</v>
      </c>
      <c r="P298" s="33" t="str">
        <f t="shared" si="30"/>
        <v>ja</v>
      </c>
      <c r="Q298" s="33" t="str">
        <f t="shared" si="31"/>
        <v>2017–2020</v>
      </c>
      <c r="R298" s="38">
        <f t="shared" si="32"/>
        <v>0.25</v>
      </c>
      <c r="S298" s="35">
        <f t="shared" si="33"/>
        <v>186.375</v>
      </c>
      <c r="T298" s="39"/>
      <c r="U298" s="33" t="str">
        <f>IF(OR(T298="x",ISNUMBER(MATCH(SUBSTITUTE(A298,"-",""),Kundenbestand!$C$5:$C$3004,0)),ISNUMBER(MATCH(SUBSTITUTE(B298,"-",""),Kundenbestand!$C$5:$C$3004,0))),"x","")</f>
        <v/>
      </c>
      <c r="V298" s="35">
        <f t="shared" si="34"/>
        <v>0</v>
      </c>
    </row>
    <row r="299" spans="1:22" x14ac:dyDescent="0.3">
      <c r="A299" s="33" t="s">
        <v>1674</v>
      </c>
      <c r="B299" s="33" t="s">
        <v>1675</v>
      </c>
      <c r="C299" s="33" t="s">
        <v>1663</v>
      </c>
      <c r="D299" s="33" t="s">
        <v>1676</v>
      </c>
      <c r="E299" s="33" t="s">
        <v>1677</v>
      </c>
      <c r="F299" s="33" t="s">
        <v>1678</v>
      </c>
      <c r="G299" s="34">
        <v>43809</v>
      </c>
      <c r="H299" s="33">
        <f t="shared" si="28"/>
        <v>2019</v>
      </c>
      <c r="I299" s="35">
        <v>140</v>
      </c>
      <c r="J299" s="36">
        <v>1.42</v>
      </c>
      <c r="K299" s="35">
        <f t="shared" si="29"/>
        <v>198.79999999999998</v>
      </c>
      <c r="L299" s="33" t="s">
        <v>77</v>
      </c>
      <c r="M299" s="33" t="s">
        <v>78</v>
      </c>
      <c r="N299" s="33" t="s">
        <v>1679</v>
      </c>
      <c r="O299" s="37" t="s">
        <v>213</v>
      </c>
      <c r="P299" s="33" t="str">
        <f t="shared" si="30"/>
        <v>ja</v>
      </c>
      <c r="Q299" s="33" t="str">
        <f t="shared" si="31"/>
        <v>2017–2020</v>
      </c>
      <c r="R299" s="38">
        <f t="shared" si="32"/>
        <v>0.25</v>
      </c>
      <c r="S299" s="35">
        <f t="shared" si="33"/>
        <v>149.1</v>
      </c>
      <c r="T299" s="39"/>
      <c r="U299" s="33" t="str">
        <f>IF(OR(T299="x",ISNUMBER(MATCH(SUBSTITUTE(A299,"-",""),Kundenbestand!$C$5:$C$3004,0)),ISNUMBER(MATCH(SUBSTITUTE(B299,"-",""),Kundenbestand!$C$5:$C$3004,0))),"x","")</f>
        <v/>
      </c>
      <c r="V299" s="35">
        <f t="shared" si="34"/>
        <v>0</v>
      </c>
    </row>
    <row r="300" spans="1:22" x14ac:dyDescent="0.3">
      <c r="A300" s="33" t="s">
        <v>1680</v>
      </c>
      <c r="B300" s="33" t="s">
        <v>1681</v>
      </c>
      <c r="C300" s="33" t="s">
        <v>1663</v>
      </c>
      <c r="D300" s="33" t="s">
        <v>1682</v>
      </c>
      <c r="E300" s="33" t="s">
        <v>1683</v>
      </c>
      <c r="F300" s="33"/>
      <c r="G300" s="34">
        <v>44102</v>
      </c>
      <c r="H300" s="33">
        <f t="shared" si="28"/>
        <v>2020</v>
      </c>
      <c r="I300" s="35">
        <v>196</v>
      </c>
      <c r="J300" s="36">
        <v>1.42</v>
      </c>
      <c r="K300" s="35">
        <f t="shared" si="29"/>
        <v>278.32</v>
      </c>
      <c r="L300" s="33" t="s">
        <v>77</v>
      </c>
      <c r="M300" s="33" t="s">
        <v>78</v>
      </c>
      <c r="N300" s="33" t="s">
        <v>1684</v>
      </c>
      <c r="O300" s="37" t="s">
        <v>213</v>
      </c>
      <c r="P300" s="33" t="str">
        <f t="shared" si="30"/>
        <v>ja</v>
      </c>
      <c r="Q300" s="33" t="str">
        <f t="shared" si="31"/>
        <v>2017–2020</v>
      </c>
      <c r="R300" s="38">
        <f t="shared" si="32"/>
        <v>0.25</v>
      </c>
      <c r="S300" s="35">
        <f t="shared" si="33"/>
        <v>208.74</v>
      </c>
      <c r="T300" s="39"/>
      <c r="U300" s="33" t="str">
        <f>IF(OR(T300="x",ISNUMBER(MATCH(SUBSTITUTE(A300,"-",""),Kundenbestand!$C$5:$C$3004,0)),ISNUMBER(MATCH(SUBSTITUTE(B300,"-",""),Kundenbestand!$C$5:$C$3004,0))),"x","")</f>
        <v/>
      </c>
      <c r="V300" s="35">
        <f t="shared" si="34"/>
        <v>0</v>
      </c>
    </row>
    <row r="301" spans="1:22" x14ac:dyDescent="0.3">
      <c r="A301" s="33" t="s">
        <v>1685</v>
      </c>
      <c r="B301" s="33" t="s">
        <v>1686</v>
      </c>
      <c r="C301" s="33" t="s">
        <v>1663</v>
      </c>
      <c r="D301" s="33" t="s">
        <v>1676</v>
      </c>
      <c r="E301" s="33" t="s">
        <v>1687</v>
      </c>
      <c r="F301" s="33"/>
      <c r="G301" s="34">
        <v>42883</v>
      </c>
      <c r="H301" s="33">
        <f t="shared" si="28"/>
        <v>2017</v>
      </c>
      <c r="I301" s="35">
        <v>140</v>
      </c>
      <c r="J301" s="36">
        <v>1.42</v>
      </c>
      <c r="K301" s="35">
        <f t="shared" si="29"/>
        <v>198.79999999999998</v>
      </c>
      <c r="L301" s="33" t="s">
        <v>77</v>
      </c>
      <c r="M301" s="33" t="s">
        <v>78</v>
      </c>
      <c r="N301" s="33" t="s">
        <v>1688</v>
      </c>
      <c r="O301" s="37" t="s">
        <v>213</v>
      </c>
      <c r="P301" s="33" t="str">
        <f t="shared" si="30"/>
        <v>ja</v>
      </c>
      <c r="Q301" s="33" t="str">
        <f t="shared" si="31"/>
        <v>2017–2020</v>
      </c>
      <c r="R301" s="38">
        <f t="shared" si="32"/>
        <v>0.25</v>
      </c>
      <c r="S301" s="35">
        <f t="shared" si="33"/>
        <v>149.1</v>
      </c>
      <c r="T301" s="39"/>
      <c r="U301" s="33" t="str">
        <f>IF(OR(T301="x",ISNUMBER(MATCH(SUBSTITUTE(A301,"-",""),Kundenbestand!$C$5:$C$3004,0)),ISNUMBER(MATCH(SUBSTITUTE(B301,"-",""),Kundenbestand!$C$5:$C$3004,0))),"x","")</f>
        <v/>
      </c>
      <c r="V301" s="35">
        <f t="shared" si="34"/>
        <v>0</v>
      </c>
    </row>
    <row r="302" spans="1:22" x14ac:dyDescent="0.3">
      <c r="A302" s="33" t="s">
        <v>1689</v>
      </c>
      <c r="B302" s="33" t="s">
        <v>1690</v>
      </c>
      <c r="C302" s="33" t="s">
        <v>1691</v>
      </c>
      <c r="D302" s="33" t="s">
        <v>1692</v>
      </c>
      <c r="E302" s="33" t="s">
        <v>1693</v>
      </c>
      <c r="F302" s="33" t="s">
        <v>1694</v>
      </c>
      <c r="G302" s="34">
        <v>41533</v>
      </c>
      <c r="H302" s="33">
        <f t="shared" si="28"/>
        <v>2013</v>
      </c>
      <c r="I302" s="35">
        <v>140</v>
      </c>
      <c r="J302" s="36">
        <v>1.42</v>
      </c>
      <c r="K302" s="35">
        <f t="shared" si="29"/>
        <v>198.79999999999998</v>
      </c>
      <c r="L302" s="33" t="s">
        <v>77</v>
      </c>
      <c r="M302" s="33" t="s">
        <v>78</v>
      </c>
      <c r="N302" s="33" t="s">
        <v>1695</v>
      </c>
      <c r="O302" s="37" t="s">
        <v>87</v>
      </c>
      <c r="P302" s="33" t="str">
        <f t="shared" si="30"/>
        <v>ja</v>
      </c>
      <c r="Q302" s="33" t="str">
        <f t="shared" si="31"/>
        <v>2013–2016</v>
      </c>
      <c r="R302" s="38">
        <f t="shared" si="32"/>
        <v>0.4</v>
      </c>
      <c r="S302" s="35">
        <f t="shared" si="33"/>
        <v>119.27999999999999</v>
      </c>
      <c r="T302" s="39"/>
      <c r="U302" s="33" t="str">
        <f>IF(OR(T302="x",ISNUMBER(MATCH(SUBSTITUTE(A302,"-",""),Kundenbestand!$C$5:$C$3004,0)),ISNUMBER(MATCH(SUBSTITUTE(B302,"-",""),Kundenbestand!$C$5:$C$3004,0))),"x","")</f>
        <v/>
      </c>
      <c r="V302" s="35">
        <f t="shared" si="34"/>
        <v>0</v>
      </c>
    </row>
    <row r="303" spans="1:22" x14ac:dyDescent="0.3">
      <c r="A303" s="33" t="s">
        <v>1696</v>
      </c>
      <c r="B303" s="33" t="s">
        <v>1697</v>
      </c>
      <c r="C303" s="33" t="s">
        <v>1691</v>
      </c>
      <c r="D303" s="33" t="s">
        <v>1692</v>
      </c>
      <c r="E303" s="33" t="s">
        <v>1698</v>
      </c>
      <c r="F303" s="33" t="s">
        <v>1694</v>
      </c>
      <c r="G303" s="34">
        <v>41897</v>
      </c>
      <c r="H303" s="33">
        <f t="shared" si="28"/>
        <v>2014</v>
      </c>
      <c r="I303" s="35">
        <v>140</v>
      </c>
      <c r="J303" s="36">
        <v>1.42</v>
      </c>
      <c r="K303" s="35">
        <f t="shared" si="29"/>
        <v>198.79999999999998</v>
      </c>
      <c r="L303" s="33" t="s">
        <v>77</v>
      </c>
      <c r="M303" s="33" t="s">
        <v>78</v>
      </c>
      <c r="N303" s="33" t="s">
        <v>1699</v>
      </c>
      <c r="O303" s="37" t="s">
        <v>87</v>
      </c>
      <c r="P303" s="33" t="str">
        <f t="shared" si="30"/>
        <v>ja</v>
      </c>
      <c r="Q303" s="33" t="str">
        <f t="shared" si="31"/>
        <v>2013–2016</v>
      </c>
      <c r="R303" s="38">
        <f t="shared" si="32"/>
        <v>0.4</v>
      </c>
      <c r="S303" s="35">
        <f t="shared" si="33"/>
        <v>119.27999999999999</v>
      </c>
      <c r="T303" s="39"/>
      <c r="U303" s="33" t="str">
        <f>IF(OR(T303="x",ISNUMBER(MATCH(SUBSTITUTE(A303,"-",""),Kundenbestand!$C$5:$C$3004,0)),ISNUMBER(MATCH(SUBSTITUTE(B303,"-",""),Kundenbestand!$C$5:$C$3004,0))),"x","")</f>
        <v/>
      </c>
      <c r="V303" s="35">
        <f t="shared" si="34"/>
        <v>0</v>
      </c>
    </row>
    <row r="304" spans="1:22" x14ac:dyDescent="0.3">
      <c r="A304" s="33" t="s">
        <v>1700</v>
      </c>
      <c r="B304" s="33" t="s">
        <v>1701</v>
      </c>
      <c r="C304" s="33" t="s">
        <v>1691</v>
      </c>
      <c r="D304" s="33" t="s">
        <v>1702</v>
      </c>
      <c r="E304" s="33" t="s">
        <v>1703</v>
      </c>
      <c r="F304" s="33" t="s">
        <v>1704</v>
      </c>
      <c r="G304" s="34">
        <v>43765</v>
      </c>
      <c r="H304" s="33">
        <f t="shared" si="28"/>
        <v>2019</v>
      </c>
      <c r="I304" s="35">
        <v>175</v>
      </c>
      <c r="J304" s="36">
        <v>1.42</v>
      </c>
      <c r="K304" s="35">
        <f t="shared" si="29"/>
        <v>248.5</v>
      </c>
      <c r="L304" s="33" t="s">
        <v>77</v>
      </c>
      <c r="M304" s="33" t="s">
        <v>78</v>
      </c>
      <c r="N304" s="33" t="s">
        <v>1705</v>
      </c>
      <c r="O304" s="37" t="s">
        <v>80</v>
      </c>
      <c r="P304" s="33" t="str">
        <f t="shared" si="30"/>
        <v>ja</v>
      </c>
      <c r="Q304" s="33" t="str">
        <f t="shared" si="31"/>
        <v>2017–2020</v>
      </c>
      <c r="R304" s="38">
        <f t="shared" si="32"/>
        <v>0.25</v>
      </c>
      <c r="S304" s="35">
        <f t="shared" si="33"/>
        <v>186.375</v>
      </c>
      <c r="T304" s="39"/>
      <c r="U304" s="33" t="str">
        <f>IF(OR(T304="x",ISNUMBER(MATCH(SUBSTITUTE(A304,"-",""),Kundenbestand!$C$5:$C$3004,0)),ISNUMBER(MATCH(SUBSTITUTE(B304,"-",""),Kundenbestand!$C$5:$C$3004,0))),"x","")</f>
        <v/>
      </c>
      <c r="V304" s="35">
        <f t="shared" si="34"/>
        <v>0</v>
      </c>
    </row>
    <row r="305" spans="1:22" x14ac:dyDescent="0.3">
      <c r="A305" s="33" t="s">
        <v>1706</v>
      </c>
      <c r="B305" s="33" t="s">
        <v>1707</v>
      </c>
      <c r="C305" s="33" t="s">
        <v>1691</v>
      </c>
      <c r="D305" s="33" t="s">
        <v>1708</v>
      </c>
      <c r="E305" s="33" t="s">
        <v>1709</v>
      </c>
      <c r="F305" s="33" t="s">
        <v>1710</v>
      </c>
      <c r="G305" s="34">
        <v>43227</v>
      </c>
      <c r="H305" s="33">
        <f t="shared" si="28"/>
        <v>2018</v>
      </c>
      <c r="I305" s="35">
        <v>210</v>
      </c>
      <c r="J305" s="36">
        <v>1.42</v>
      </c>
      <c r="K305" s="35">
        <f t="shared" si="29"/>
        <v>298.2</v>
      </c>
      <c r="L305" s="33" t="s">
        <v>77</v>
      </c>
      <c r="M305" s="33" t="s">
        <v>78</v>
      </c>
      <c r="N305" s="33" t="s">
        <v>1711</v>
      </c>
      <c r="O305" s="37" t="s">
        <v>118</v>
      </c>
      <c r="P305" s="33" t="str">
        <f t="shared" si="30"/>
        <v>ja</v>
      </c>
      <c r="Q305" s="33" t="str">
        <f t="shared" si="31"/>
        <v>2017–2020</v>
      </c>
      <c r="R305" s="38">
        <f t="shared" si="32"/>
        <v>0.25</v>
      </c>
      <c r="S305" s="35">
        <f t="shared" si="33"/>
        <v>223.64999999999998</v>
      </c>
      <c r="T305" s="39"/>
      <c r="U305" s="33" t="str">
        <f>IF(OR(T305="x",ISNUMBER(MATCH(SUBSTITUTE(A305,"-",""),Kundenbestand!$C$5:$C$3004,0)),ISNUMBER(MATCH(SUBSTITUTE(B305,"-",""),Kundenbestand!$C$5:$C$3004,0))),"x","")</f>
        <v/>
      </c>
      <c r="V305" s="35">
        <f t="shared" si="34"/>
        <v>0</v>
      </c>
    </row>
    <row r="306" spans="1:22" x14ac:dyDescent="0.3">
      <c r="A306" s="33" t="s">
        <v>1712</v>
      </c>
      <c r="B306" s="33" t="s">
        <v>1713</v>
      </c>
      <c r="C306" s="33" t="s">
        <v>1691</v>
      </c>
      <c r="D306" s="33" t="s">
        <v>1714</v>
      </c>
      <c r="E306" s="33" t="s">
        <v>1715</v>
      </c>
      <c r="F306" s="33"/>
      <c r="G306" s="34">
        <v>43855</v>
      </c>
      <c r="H306" s="33">
        <f t="shared" si="28"/>
        <v>2020</v>
      </c>
      <c r="I306" s="35">
        <v>154.01</v>
      </c>
      <c r="J306" s="36">
        <v>1.42</v>
      </c>
      <c r="K306" s="35">
        <f t="shared" si="29"/>
        <v>218.69419999999997</v>
      </c>
      <c r="L306" s="33" t="s">
        <v>77</v>
      </c>
      <c r="M306" s="33" t="s">
        <v>78</v>
      </c>
      <c r="N306" s="33" t="s">
        <v>1716</v>
      </c>
      <c r="O306" s="37" t="s">
        <v>94</v>
      </c>
      <c r="P306" s="33" t="str">
        <f t="shared" si="30"/>
        <v>ja</v>
      </c>
      <c r="Q306" s="33" t="str">
        <f t="shared" si="31"/>
        <v>2017–2020</v>
      </c>
      <c r="R306" s="38">
        <f t="shared" si="32"/>
        <v>0.25</v>
      </c>
      <c r="S306" s="35">
        <f t="shared" si="33"/>
        <v>164.02064999999999</v>
      </c>
      <c r="T306" s="39"/>
      <c r="U306" s="33" t="str">
        <f>IF(OR(T306="x",ISNUMBER(MATCH(SUBSTITUTE(A306,"-",""),Kundenbestand!$C$5:$C$3004,0)),ISNUMBER(MATCH(SUBSTITUTE(B306,"-",""),Kundenbestand!$C$5:$C$3004,0))),"x","")</f>
        <v/>
      </c>
      <c r="V306" s="35">
        <f t="shared" si="34"/>
        <v>0</v>
      </c>
    </row>
    <row r="307" spans="1:22" x14ac:dyDescent="0.3">
      <c r="A307" s="33" t="s">
        <v>1717</v>
      </c>
      <c r="B307" s="33" t="s">
        <v>1718</v>
      </c>
      <c r="C307" s="33" t="s">
        <v>1691</v>
      </c>
      <c r="D307" s="33" t="s">
        <v>1719</v>
      </c>
      <c r="E307" s="33" t="s">
        <v>1720</v>
      </c>
      <c r="F307" s="33" t="s">
        <v>1721</v>
      </c>
      <c r="G307" s="34">
        <v>45761</v>
      </c>
      <c r="H307" s="33">
        <f t="shared" si="28"/>
        <v>2025</v>
      </c>
      <c r="I307" s="35">
        <v>238</v>
      </c>
      <c r="J307" s="36">
        <v>1.42</v>
      </c>
      <c r="K307" s="35">
        <f t="shared" si="29"/>
        <v>337.96</v>
      </c>
      <c r="L307" s="33" t="s">
        <v>77</v>
      </c>
      <c r="M307" s="33" t="s">
        <v>78</v>
      </c>
      <c r="N307" s="33" t="s">
        <v>1722</v>
      </c>
      <c r="O307" s="37" t="s">
        <v>94</v>
      </c>
      <c r="P307" s="33" t="str">
        <f t="shared" si="30"/>
        <v>ja</v>
      </c>
      <c r="Q307" s="33" t="str">
        <f t="shared" si="31"/>
        <v>2021–2025</v>
      </c>
      <c r="R307" s="38">
        <f t="shared" si="32"/>
        <v>0.1</v>
      </c>
      <c r="S307" s="35">
        <f t="shared" si="33"/>
        <v>304.16399999999999</v>
      </c>
      <c r="T307" s="39"/>
      <c r="U307" s="33" t="str">
        <f>IF(OR(T307="x",ISNUMBER(MATCH(SUBSTITUTE(A307,"-",""),Kundenbestand!$C$5:$C$3004,0)),ISNUMBER(MATCH(SUBSTITUTE(B307,"-",""),Kundenbestand!$C$5:$C$3004,0))),"x","")</f>
        <v/>
      </c>
      <c r="V307" s="35">
        <f t="shared" si="34"/>
        <v>0</v>
      </c>
    </row>
    <row r="308" spans="1:22" x14ac:dyDescent="0.3">
      <c r="A308" s="33" t="s">
        <v>1723</v>
      </c>
      <c r="B308" s="33" t="s">
        <v>1724</v>
      </c>
      <c r="C308" s="33" t="s">
        <v>1691</v>
      </c>
      <c r="D308" s="33" t="s">
        <v>1725</v>
      </c>
      <c r="E308" s="33" t="s">
        <v>1726</v>
      </c>
      <c r="F308" s="33" t="s">
        <v>1727</v>
      </c>
      <c r="G308" s="34">
        <v>45271</v>
      </c>
      <c r="H308" s="33">
        <f t="shared" si="28"/>
        <v>2023</v>
      </c>
      <c r="I308" s="35">
        <v>406</v>
      </c>
      <c r="J308" s="36">
        <v>1.42</v>
      </c>
      <c r="K308" s="35">
        <f t="shared" si="29"/>
        <v>576.52</v>
      </c>
      <c r="L308" s="33" t="s">
        <v>77</v>
      </c>
      <c r="M308" s="33" t="s">
        <v>78</v>
      </c>
      <c r="N308" s="33" t="s">
        <v>1728</v>
      </c>
      <c r="O308" s="37" t="s">
        <v>80</v>
      </c>
      <c r="P308" s="33" t="str">
        <f t="shared" si="30"/>
        <v>ja</v>
      </c>
      <c r="Q308" s="33" t="str">
        <f t="shared" si="31"/>
        <v>2021–2025</v>
      </c>
      <c r="R308" s="38">
        <f t="shared" si="32"/>
        <v>0.1</v>
      </c>
      <c r="S308" s="35">
        <f t="shared" si="33"/>
        <v>518.86800000000005</v>
      </c>
      <c r="T308" s="39"/>
      <c r="U308" s="33" t="str">
        <f>IF(OR(T308="x",ISNUMBER(MATCH(SUBSTITUTE(A308,"-",""),Kundenbestand!$C$5:$C$3004,0)),ISNUMBER(MATCH(SUBSTITUTE(B308,"-",""),Kundenbestand!$C$5:$C$3004,0))),"x","")</f>
        <v/>
      </c>
      <c r="V308" s="35">
        <f t="shared" si="34"/>
        <v>0</v>
      </c>
    </row>
    <row r="309" spans="1:22" x14ac:dyDescent="0.3">
      <c r="A309" s="33" t="s">
        <v>1729</v>
      </c>
      <c r="B309" s="33" t="s">
        <v>1730</v>
      </c>
      <c r="C309" s="33" t="s">
        <v>233</v>
      </c>
      <c r="D309" s="33" t="s">
        <v>1003</v>
      </c>
      <c r="E309" s="33" t="s">
        <v>1731</v>
      </c>
      <c r="F309" s="33" t="s">
        <v>1732</v>
      </c>
      <c r="G309" s="34">
        <v>45958</v>
      </c>
      <c r="H309" s="33">
        <f t="shared" si="28"/>
        <v>2025</v>
      </c>
      <c r="I309" s="35">
        <v>360</v>
      </c>
      <c r="J309" s="36">
        <v>1.42</v>
      </c>
      <c r="K309" s="35">
        <f t="shared" si="29"/>
        <v>511.2</v>
      </c>
      <c r="L309" s="33" t="s">
        <v>1733</v>
      </c>
      <c r="M309" s="33" t="s">
        <v>1734</v>
      </c>
      <c r="N309" s="33" t="s">
        <v>1735</v>
      </c>
      <c r="O309" s="37" t="s">
        <v>118</v>
      </c>
      <c r="P309" s="33" t="str">
        <f t="shared" si="30"/>
        <v>ja</v>
      </c>
      <c r="Q309" s="33" t="str">
        <f t="shared" si="31"/>
        <v>2021–2025</v>
      </c>
      <c r="R309" s="38">
        <f t="shared" si="32"/>
        <v>0.1</v>
      </c>
      <c r="S309" s="35">
        <f t="shared" si="33"/>
        <v>460.08</v>
      </c>
      <c r="T309" s="39"/>
      <c r="U309" s="33" t="str">
        <f>IF(OR(T309="x",ISNUMBER(MATCH(SUBSTITUTE(A309,"-",""),Kundenbestand!$C$5:$C$3004,0)),ISNUMBER(MATCH(SUBSTITUTE(B309,"-",""),Kundenbestand!$C$5:$C$3004,0))),"x","")</f>
        <v/>
      </c>
      <c r="V309" s="35">
        <f t="shared" si="34"/>
        <v>0</v>
      </c>
    </row>
    <row r="310" spans="1:22" x14ac:dyDescent="0.3">
      <c r="A310" s="33" t="s">
        <v>1736</v>
      </c>
      <c r="B310" s="33" t="s">
        <v>1737</v>
      </c>
      <c r="C310" s="33" t="s">
        <v>233</v>
      </c>
      <c r="D310" s="33" t="s">
        <v>1738</v>
      </c>
      <c r="E310" s="33" t="s">
        <v>1739</v>
      </c>
      <c r="F310" s="33" t="s">
        <v>1740</v>
      </c>
      <c r="G310" s="34">
        <v>43262</v>
      </c>
      <c r="H310" s="33">
        <f t="shared" si="28"/>
        <v>2018</v>
      </c>
      <c r="I310" s="35">
        <v>210</v>
      </c>
      <c r="J310" s="36">
        <v>1.42</v>
      </c>
      <c r="K310" s="35">
        <f t="shared" si="29"/>
        <v>298.2</v>
      </c>
      <c r="L310" s="33" t="s">
        <v>1733</v>
      </c>
      <c r="M310" s="33" t="s">
        <v>1734</v>
      </c>
      <c r="N310" s="33" t="s">
        <v>1741</v>
      </c>
      <c r="O310" s="37" t="s">
        <v>118</v>
      </c>
      <c r="P310" s="33" t="str">
        <f t="shared" si="30"/>
        <v>ja</v>
      </c>
      <c r="Q310" s="33" t="str">
        <f t="shared" si="31"/>
        <v>2017–2020</v>
      </c>
      <c r="R310" s="38">
        <f t="shared" si="32"/>
        <v>0.25</v>
      </c>
      <c r="S310" s="35">
        <f t="shared" si="33"/>
        <v>223.64999999999998</v>
      </c>
      <c r="T310" s="39"/>
      <c r="U310" s="33" t="str">
        <f>IF(OR(T310="x",ISNUMBER(MATCH(SUBSTITUTE(A310,"-",""),Kundenbestand!$C$5:$C$3004,0)),ISNUMBER(MATCH(SUBSTITUTE(B310,"-",""),Kundenbestand!$C$5:$C$3004,0))),"x","")</f>
        <v/>
      </c>
      <c r="V310" s="35">
        <f t="shared" si="34"/>
        <v>0</v>
      </c>
    </row>
    <row r="311" spans="1:22" x14ac:dyDescent="0.3">
      <c r="A311" s="33" t="s">
        <v>1742</v>
      </c>
      <c r="B311" s="33" t="s">
        <v>1743</v>
      </c>
      <c r="C311" s="33" t="s">
        <v>233</v>
      </c>
      <c r="D311" s="33" t="s">
        <v>1744</v>
      </c>
      <c r="E311" s="33" t="s">
        <v>1745</v>
      </c>
      <c r="F311" s="33" t="s">
        <v>1746</v>
      </c>
      <c r="G311" s="34">
        <v>43227</v>
      </c>
      <c r="H311" s="33">
        <f t="shared" si="28"/>
        <v>2018</v>
      </c>
      <c r="I311" s="35">
        <v>196</v>
      </c>
      <c r="J311" s="36">
        <v>1.42</v>
      </c>
      <c r="K311" s="35">
        <f t="shared" si="29"/>
        <v>278.32</v>
      </c>
      <c r="L311" s="33" t="s">
        <v>1733</v>
      </c>
      <c r="M311" s="33" t="s">
        <v>1734</v>
      </c>
      <c r="N311" s="33" t="s">
        <v>1747</v>
      </c>
      <c r="O311" s="37" t="s">
        <v>94</v>
      </c>
      <c r="P311" s="33" t="str">
        <f t="shared" si="30"/>
        <v>ja</v>
      </c>
      <c r="Q311" s="33" t="str">
        <f t="shared" si="31"/>
        <v>2017–2020</v>
      </c>
      <c r="R311" s="38">
        <f t="shared" si="32"/>
        <v>0.25</v>
      </c>
      <c r="S311" s="35">
        <f t="shared" si="33"/>
        <v>208.74</v>
      </c>
      <c r="T311" s="39"/>
      <c r="U311" s="33" t="str">
        <f>IF(OR(T311="x",ISNUMBER(MATCH(SUBSTITUTE(A311,"-",""),Kundenbestand!$C$5:$C$3004,0)),ISNUMBER(MATCH(SUBSTITUTE(B311,"-",""),Kundenbestand!$C$5:$C$3004,0))),"x","")</f>
        <v/>
      </c>
      <c r="V311" s="35">
        <f t="shared" si="34"/>
        <v>0</v>
      </c>
    </row>
    <row r="312" spans="1:22" x14ac:dyDescent="0.3">
      <c r="A312" s="33" t="s">
        <v>1748</v>
      </c>
      <c r="B312" s="33" t="s">
        <v>1749</v>
      </c>
      <c r="C312" s="33" t="s">
        <v>233</v>
      </c>
      <c r="D312" s="33" t="s">
        <v>1750</v>
      </c>
      <c r="E312" s="33" t="s">
        <v>1751</v>
      </c>
      <c r="F312" s="33"/>
      <c r="G312" s="34">
        <v>43227</v>
      </c>
      <c r="H312" s="33">
        <f t="shared" si="28"/>
        <v>2018</v>
      </c>
      <c r="I312" s="35">
        <v>112</v>
      </c>
      <c r="J312" s="36">
        <v>1.42</v>
      </c>
      <c r="K312" s="35">
        <f t="shared" si="29"/>
        <v>159.04</v>
      </c>
      <c r="L312" s="33" t="s">
        <v>1733</v>
      </c>
      <c r="M312" s="33" t="s">
        <v>1734</v>
      </c>
      <c r="N312" s="33" t="s">
        <v>1752</v>
      </c>
      <c r="O312" s="37" t="s">
        <v>118</v>
      </c>
      <c r="P312" s="33" t="str">
        <f t="shared" si="30"/>
        <v>ja</v>
      </c>
      <c r="Q312" s="33" t="str">
        <f t="shared" si="31"/>
        <v>2017–2020</v>
      </c>
      <c r="R312" s="38">
        <f t="shared" si="32"/>
        <v>0.25</v>
      </c>
      <c r="S312" s="35">
        <f t="shared" si="33"/>
        <v>119.28</v>
      </c>
      <c r="T312" s="39"/>
      <c r="U312" s="33" t="str">
        <f>IF(OR(T312="x",ISNUMBER(MATCH(SUBSTITUTE(A312,"-",""),Kundenbestand!$C$5:$C$3004,0)),ISNUMBER(MATCH(SUBSTITUTE(B312,"-",""),Kundenbestand!$C$5:$C$3004,0))),"x","")</f>
        <v/>
      </c>
      <c r="V312" s="35">
        <f t="shared" si="34"/>
        <v>0</v>
      </c>
    </row>
    <row r="313" spans="1:22" x14ac:dyDescent="0.3">
      <c r="A313" s="33" t="s">
        <v>1753</v>
      </c>
      <c r="B313" s="33" t="s">
        <v>1754</v>
      </c>
      <c r="C313" s="33" t="s">
        <v>233</v>
      </c>
      <c r="D313" s="33" t="s">
        <v>1755</v>
      </c>
      <c r="E313" s="33" t="s">
        <v>1756</v>
      </c>
      <c r="F313" s="33" t="s">
        <v>1757</v>
      </c>
      <c r="G313" s="34">
        <v>43227</v>
      </c>
      <c r="H313" s="33">
        <f t="shared" si="28"/>
        <v>2018</v>
      </c>
      <c r="I313" s="35">
        <v>126</v>
      </c>
      <c r="J313" s="36">
        <v>1.42</v>
      </c>
      <c r="K313" s="35">
        <f t="shared" si="29"/>
        <v>178.92</v>
      </c>
      <c r="L313" s="33" t="s">
        <v>1733</v>
      </c>
      <c r="M313" s="33" t="s">
        <v>1734</v>
      </c>
      <c r="N313" s="33" t="s">
        <v>1758</v>
      </c>
      <c r="O313" s="37" t="s">
        <v>94</v>
      </c>
      <c r="P313" s="33" t="str">
        <f t="shared" si="30"/>
        <v>ja</v>
      </c>
      <c r="Q313" s="33" t="str">
        <f t="shared" si="31"/>
        <v>2017–2020</v>
      </c>
      <c r="R313" s="38">
        <f t="shared" si="32"/>
        <v>0.25</v>
      </c>
      <c r="S313" s="35">
        <f t="shared" si="33"/>
        <v>134.19</v>
      </c>
      <c r="T313" s="39"/>
      <c r="U313" s="33" t="str">
        <f>IF(OR(T313="x",ISNUMBER(MATCH(SUBSTITUTE(A313,"-",""),Kundenbestand!$C$5:$C$3004,0)),ISNUMBER(MATCH(SUBSTITUTE(B313,"-",""),Kundenbestand!$C$5:$C$3004,0))),"x","")</f>
        <v/>
      </c>
      <c r="V313" s="35">
        <f t="shared" si="34"/>
        <v>0</v>
      </c>
    </row>
    <row r="314" spans="1:22" x14ac:dyDescent="0.3">
      <c r="A314" s="33" t="s">
        <v>1759</v>
      </c>
      <c r="B314" s="33" t="s">
        <v>1760</v>
      </c>
      <c r="C314" s="33" t="s">
        <v>233</v>
      </c>
      <c r="D314" s="33" t="s">
        <v>1761</v>
      </c>
      <c r="E314" s="33" t="s">
        <v>1762</v>
      </c>
      <c r="F314" s="33" t="s">
        <v>1763</v>
      </c>
      <c r="G314" s="34">
        <v>43227</v>
      </c>
      <c r="H314" s="33">
        <f t="shared" si="28"/>
        <v>2018</v>
      </c>
      <c r="I314" s="35">
        <v>84</v>
      </c>
      <c r="J314" s="36">
        <v>1.42</v>
      </c>
      <c r="K314" s="35">
        <f t="shared" si="29"/>
        <v>119.28</v>
      </c>
      <c r="L314" s="33" t="s">
        <v>1733</v>
      </c>
      <c r="M314" s="33" t="s">
        <v>1734</v>
      </c>
      <c r="N314" s="33" t="s">
        <v>1764</v>
      </c>
      <c r="O314" s="37" t="s">
        <v>94</v>
      </c>
      <c r="P314" s="33" t="str">
        <f t="shared" si="30"/>
        <v>ja</v>
      </c>
      <c r="Q314" s="33" t="str">
        <f t="shared" si="31"/>
        <v>2017–2020</v>
      </c>
      <c r="R314" s="38">
        <f t="shared" si="32"/>
        <v>0.25</v>
      </c>
      <c r="S314" s="35">
        <f t="shared" si="33"/>
        <v>89.460000000000008</v>
      </c>
      <c r="T314" s="39"/>
      <c r="U314" s="33" t="str">
        <f>IF(OR(T314="x",ISNUMBER(MATCH(SUBSTITUTE(A314,"-",""),Kundenbestand!$C$5:$C$3004,0)),ISNUMBER(MATCH(SUBSTITUTE(B314,"-",""),Kundenbestand!$C$5:$C$3004,0))),"x","")</f>
        <v/>
      </c>
      <c r="V314" s="35">
        <f t="shared" si="34"/>
        <v>0</v>
      </c>
    </row>
    <row r="315" spans="1:22" x14ac:dyDescent="0.3">
      <c r="A315" s="33" t="s">
        <v>1765</v>
      </c>
      <c r="B315" s="33" t="s">
        <v>1766</v>
      </c>
      <c r="C315" s="33" t="s">
        <v>233</v>
      </c>
      <c r="D315" s="33" t="s">
        <v>1767</v>
      </c>
      <c r="E315" s="33" t="s">
        <v>1768</v>
      </c>
      <c r="F315" s="33"/>
      <c r="G315" s="34">
        <v>43227</v>
      </c>
      <c r="H315" s="33">
        <f t="shared" si="28"/>
        <v>2018</v>
      </c>
      <c r="I315" s="35">
        <v>196</v>
      </c>
      <c r="J315" s="36">
        <v>1.42</v>
      </c>
      <c r="K315" s="35">
        <f t="shared" si="29"/>
        <v>278.32</v>
      </c>
      <c r="L315" s="33" t="s">
        <v>1733</v>
      </c>
      <c r="M315" s="33" t="s">
        <v>1734</v>
      </c>
      <c r="N315" s="33" t="s">
        <v>1769</v>
      </c>
      <c r="O315" s="37" t="s">
        <v>80</v>
      </c>
      <c r="P315" s="33" t="str">
        <f t="shared" si="30"/>
        <v>ja</v>
      </c>
      <c r="Q315" s="33" t="str">
        <f t="shared" si="31"/>
        <v>2017–2020</v>
      </c>
      <c r="R315" s="38">
        <f t="shared" si="32"/>
        <v>0.25</v>
      </c>
      <c r="S315" s="35">
        <f t="shared" si="33"/>
        <v>208.74</v>
      </c>
      <c r="T315" s="39"/>
      <c r="U315" s="33" t="str">
        <f>IF(OR(T315="x",ISNUMBER(MATCH(SUBSTITUTE(A315,"-",""),Kundenbestand!$C$5:$C$3004,0)),ISNUMBER(MATCH(SUBSTITUTE(B315,"-",""),Kundenbestand!$C$5:$C$3004,0))),"x","")</f>
        <v/>
      </c>
      <c r="V315" s="35">
        <f t="shared" si="34"/>
        <v>0</v>
      </c>
    </row>
    <row r="316" spans="1:22" x14ac:dyDescent="0.3">
      <c r="A316" s="33" t="s">
        <v>1770</v>
      </c>
      <c r="B316" s="33" t="s">
        <v>1771</v>
      </c>
      <c r="C316" s="33" t="s">
        <v>233</v>
      </c>
      <c r="D316" s="33" t="s">
        <v>1772</v>
      </c>
      <c r="E316" s="33" t="s">
        <v>1773</v>
      </c>
      <c r="F316" s="33" t="s">
        <v>1774</v>
      </c>
      <c r="G316" s="34">
        <v>43262</v>
      </c>
      <c r="H316" s="33">
        <f t="shared" si="28"/>
        <v>2018</v>
      </c>
      <c r="I316" s="35">
        <v>154.01</v>
      </c>
      <c r="J316" s="36">
        <v>1.42</v>
      </c>
      <c r="K316" s="35">
        <f t="shared" si="29"/>
        <v>218.69419999999997</v>
      </c>
      <c r="L316" s="33" t="s">
        <v>1733</v>
      </c>
      <c r="M316" s="33" t="s">
        <v>1734</v>
      </c>
      <c r="N316" s="33" t="s">
        <v>1775</v>
      </c>
      <c r="O316" s="37" t="s">
        <v>80</v>
      </c>
      <c r="P316" s="33" t="str">
        <f t="shared" si="30"/>
        <v>ja</v>
      </c>
      <c r="Q316" s="33" t="str">
        <f t="shared" si="31"/>
        <v>2017–2020</v>
      </c>
      <c r="R316" s="38">
        <f t="shared" si="32"/>
        <v>0.25</v>
      </c>
      <c r="S316" s="35">
        <f t="shared" si="33"/>
        <v>164.02064999999999</v>
      </c>
      <c r="T316" s="39"/>
      <c r="U316" s="33" t="str">
        <f>IF(OR(T316="x",ISNUMBER(MATCH(SUBSTITUTE(A316,"-",""),Kundenbestand!$C$5:$C$3004,0)),ISNUMBER(MATCH(SUBSTITUTE(B316,"-",""),Kundenbestand!$C$5:$C$3004,0))),"x","")</f>
        <v/>
      </c>
      <c r="V316" s="35">
        <f t="shared" si="34"/>
        <v>0</v>
      </c>
    </row>
    <row r="317" spans="1:22" x14ac:dyDescent="0.3">
      <c r="A317" s="33" t="s">
        <v>1776</v>
      </c>
      <c r="B317" s="33" t="s">
        <v>1777</v>
      </c>
      <c r="C317" s="33" t="s">
        <v>233</v>
      </c>
      <c r="D317" s="33" t="s">
        <v>1778</v>
      </c>
      <c r="E317" s="33" t="s">
        <v>1779</v>
      </c>
      <c r="F317" s="33" t="s">
        <v>1780</v>
      </c>
      <c r="G317" s="34">
        <v>39767</v>
      </c>
      <c r="H317" s="33">
        <f t="shared" si="28"/>
        <v>2008</v>
      </c>
      <c r="I317" s="35">
        <v>154.01</v>
      </c>
      <c r="J317" s="36">
        <v>1.42</v>
      </c>
      <c r="K317" s="35">
        <f t="shared" si="29"/>
        <v>218.69419999999997</v>
      </c>
      <c r="L317" s="33" t="s">
        <v>1733</v>
      </c>
      <c r="M317" s="33" t="s">
        <v>1734</v>
      </c>
      <c r="N317" s="33" t="s">
        <v>1781</v>
      </c>
      <c r="O317" s="37" t="s">
        <v>87</v>
      </c>
      <c r="P317" s="33" t="str">
        <f t="shared" si="30"/>
        <v>ja</v>
      </c>
      <c r="Q317" s="33" t="str">
        <f t="shared" si="31"/>
        <v>bis 2012</v>
      </c>
      <c r="R317" s="38">
        <f t="shared" si="32"/>
        <v>0.5</v>
      </c>
      <c r="S317" s="35">
        <f t="shared" si="33"/>
        <v>109.34709999999998</v>
      </c>
      <c r="T317" s="39"/>
      <c r="U317" s="33" t="str">
        <f>IF(OR(T317="x",ISNUMBER(MATCH(SUBSTITUTE(A317,"-",""),Kundenbestand!$C$5:$C$3004,0)),ISNUMBER(MATCH(SUBSTITUTE(B317,"-",""),Kundenbestand!$C$5:$C$3004,0))),"x","")</f>
        <v/>
      </c>
      <c r="V317" s="35">
        <f t="shared" si="34"/>
        <v>0</v>
      </c>
    </row>
    <row r="318" spans="1:22" x14ac:dyDescent="0.3">
      <c r="A318" s="33" t="s">
        <v>1782</v>
      </c>
      <c r="B318" s="33" t="s">
        <v>1783</v>
      </c>
      <c r="C318" s="33" t="s">
        <v>233</v>
      </c>
      <c r="D318" s="33" t="s">
        <v>1784</v>
      </c>
      <c r="E318" s="33" t="s">
        <v>1785</v>
      </c>
      <c r="F318" s="33"/>
      <c r="G318" s="34">
        <v>42989</v>
      </c>
      <c r="H318" s="33">
        <f t="shared" si="28"/>
        <v>2017</v>
      </c>
      <c r="I318" s="35">
        <v>112</v>
      </c>
      <c r="J318" s="36">
        <v>1.42</v>
      </c>
      <c r="K318" s="35">
        <f t="shared" si="29"/>
        <v>159.04</v>
      </c>
      <c r="L318" s="33" t="s">
        <v>1733</v>
      </c>
      <c r="M318" s="33" t="s">
        <v>1734</v>
      </c>
      <c r="N318" s="33" t="s">
        <v>1786</v>
      </c>
      <c r="O318" s="37" t="s">
        <v>94</v>
      </c>
      <c r="P318" s="33" t="str">
        <f t="shared" si="30"/>
        <v>ja</v>
      </c>
      <c r="Q318" s="33" t="str">
        <f t="shared" si="31"/>
        <v>2017–2020</v>
      </c>
      <c r="R318" s="38">
        <f t="shared" si="32"/>
        <v>0.25</v>
      </c>
      <c r="S318" s="35">
        <f t="shared" si="33"/>
        <v>119.28</v>
      </c>
      <c r="T318" s="39"/>
      <c r="U318" s="33" t="str">
        <f>IF(OR(T318="x",ISNUMBER(MATCH(SUBSTITUTE(A318,"-",""),Kundenbestand!$C$5:$C$3004,0)),ISNUMBER(MATCH(SUBSTITUTE(B318,"-",""),Kundenbestand!$C$5:$C$3004,0))),"x","")</f>
        <v/>
      </c>
      <c r="V318" s="35">
        <f t="shared" si="34"/>
        <v>0</v>
      </c>
    </row>
    <row r="319" spans="1:22" x14ac:dyDescent="0.3">
      <c r="A319" s="33" t="s">
        <v>1787</v>
      </c>
      <c r="B319" s="33" t="s">
        <v>1788</v>
      </c>
      <c r="C319" s="33" t="s">
        <v>233</v>
      </c>
      <c r="D319" s="33" t="s">
        <v>1789</v>
      </c>
      <c r="E319" s="33" t="s">
        <v>1790</v>
      </c>
      <c r="F319" s="33" t="s">
        <v>1791</v>
      </c>
      <c r="G319" s="34">
        <v>43017</v>
      </c>
      <c r="H319" s="33">
        <f t="shared" si="28"/>
        <v>2017</v>
      </c>
      <c r="I319" s="35">
        <v>84</v>
      </c>
      <c r="J319" s="36">
        <v>1.42</v>
      </c>
      <c r="K319" s="35">
        <f t="shared" si="29"/>
        <v>119.28</v>
      </c>
      <c r="L319" s="33" t="s">
        <v>1733</v>
      </c>
      <c r="M319" s="33" t="s">
        <v>1734</v>
      </c>
      <c r="N319" s="33" t="s">
        <v>1792</v>
      </c>
      <c r="O319" s="37" t="s">
        <v>118</v>
      </c>
      <c r="P319" s="33" t="str">
        <f t="shared" si="30"/>
        <v>ja</v>
      </c>
      <c r="Q319" s="33" t="str">
        <f t="shared" si="31"/>
        <v>2017–2020</v>
      </c>
      <c r="R319" s="38">
        <f t="shared" si="32"/>
        <v>0.25</v>
      </c>
      <c r="S319" s="35">
        <f t="shared" si="33"/>
        <v>89.460000000000008</v>
      </c>
      <c r="T319" s="39"/>
      <c r="U319" s="33" t="str">
        <f>IF(OR(T319="x",ISNUMBER(MATCH(SUBSTITUTE(A319,"-",""),Kundenbestand!$C$5:$C$3004,0)),ISNUMBER(MATCH(SUBSTITUTE(B319,"-",""),Kundenbestand!$C$5:$C$3004,0))),"x","")</f>
        <v/>
      </c>
      <c r="V319" s="35">
        <f t="shared" si="34"/>
        <v>0</v>
      </c>
    </row>
    <row r="320" spans="1:22" x14ac:dyDescent="0.3">
      <c r="A320" s="33" t="s">
        <v>1793</v>
      </c>
      <c r="B320" s="33" t="s">
        <v>1794</v>
      </c>
      <c r="C320" s="33" t="s">
        <v>233</v>
      </c>
      <c r="D320" s="33" t="s">
        <v>1795</v>
      </c>
      <c r="E320" s="33" t="s">
        <v>1796</v>
      </c>
      <c r="F320" s="33"/>
      <c r="G320" s="34">
        <v>43052</v>
      </c>
      <c r="H320" s="33">
        <f t="shared" si="28"/>
        <v>2017</v>
      </c>
      <c r="I320" s="35">
        <v>196</v>
      </c>
      <c r="J320" s="36">
        <v>1.42</v>
      </c>
      <c r="K320" s="35">
        <f t="shared" si="29"/>
        <v>278.32</v>
      </c>
      <c r="L320" s="33" t="s">
        <v>1733</v>
      </c>
      <c r="M320" s="33" t="s">
        <v>1734</v>
      </c>
      <c r="N320" s="33" t="s">
        <v>1797</v>
      </c>
      <c r="O320" s="37" t="s">
        <v>87</v>
      </c>
      <c r="P320" s="33" t="str">
        <f t="shared" si="30"/>
        <v>ja</v>
      </c>
      <c r="Q320" s="33" t="str">
        <f t="shared" si="31"/>
        <v>2017–2020</v>
      </c>
      <c r="R320" s="38">
        <f t="shared" si="32"/>
        <v>0.25</v>
      </c>
      <c r="S320" s="35">
        <f t="shared" si="33"/>
        <v>208.74</v>
      </c>
      <c r="T320" s="39"/>
      <c r="U320" s="33" t="str">
        <f>IF(OR(T320="x",ISNUMBER(MATCH(SUBSTITUTE(A320,"-",""),Kundenbestand!$C$5:$C$3004,0)),ISNUMBER(MATCH(SUBSTITUTE(B320,"-",""),Kundenbestand!$C$5:$C$3004,0))),"x","")</f>
        <v/>
      </c>
      <c r="V320" s="35">
        <f t="shared" si="34"/>
        <v>0</v>
      </c>
    </row>
    <row r="321" spans="1:22" x14ac:dyDescent="0.3">
      <c r="A321" s="33" t="s">
        <v>1798</v>
      </c>
      <c r="B321" s="33" t="s">
        <v>1799</v>
      </c>
      <c r="C321" s="33" t="s">
        <v>233</v>
      </c>
      <c r="D321" s="33" t="s">
        <v>1800</v>
      </c>
      <c r="E321" s="33" t="s">
        <v>1801</v>
      </c>
      <c r="F321" s="33"/>
      <c r="G321" s="34">
        <v>43143</v>
      </c>
      <c r="H321" s="33">
        <f t="shared" si="28"/>
        <v>2018</v>
      </c>
      <c r="I321" s="35">
        <v>224</v>
      </c>
      <c r="J321" s="36">
        <v>1.42</v>
      </c>
      <c r="K321" s="35">
        <f t="shared" si="29"/>
        <v>318.08</v>
      </c>
      <c r="L321" s="33" t="s">
        <v>1733</v>
      </c>
      <c r="M321" s="33" t="s">
        <v>1734</v>
      </c>
      <c r="N321" s="33" t="s">
        <v>1802</v>
      </c>
      <c r="O321" s="37" t="s">
        <v>94</v>
      </c>
      <c r="P321" s="33" t="str">
        <f t="shared" si="30"/>
        <v>ja</v>
      </c>
      <c r="Q321" s="33" t="str">
        <f t="shared" si="31"/>
        <v>2017–2020</v>
      </c>
      <c r="R321" s="38">
        <f t="shared" si="32"/>
        <v>0.25</v>
      </c>
      <c r="S321" s="35">
        <f t="shared" si="33"/>
        <v>238.56</v>
      </c>
      <c r="T321" s="39"/>
      <c r="U321" s="33" t="str">
        <f>IF(OR(T321="x",ISNUMBER(MATCH(SUBSTITUTE(A321,"-",""),Kundenbestand!$C$5:$C$3004,0)),ISNUMBER(MATCH(SUBSTITUTE(B321,"-",""),Kundenbestand!$C$5:$C$3004,0))),"x","")</f>
        <v/>
      </c>
      <c r="V321" s="35">
        <f t="shared" si="34"/>
        <v>0</v>
      </c>
    </row>
    <row r="322" spans="1:22" x14ac:dyDescent="0.3">
      <c r="A322" s="33" t="s">
        <v>1803</v>
      </c>
      <c r="B322" s="33" t="s">
        <v>1804</v>
      </c>
      <c r="C322" s="33" t="s">
        <v>233</v>
      </c>
      <c r="D322" s="33" t="s">
        <v>1805</v>
      </c>
      <c r="E322" s="33" t="s">
        <v>1806</v>
      </c>
      <c r="F322" s="33"/>
      <c r="G322" s="34">
        <v>43171</v>
      </c>
      <c r="H322" s="33">
        <f t="shared" ref="H322:H385" si="35">IF(ISNUMBER(G322),YEAR(G322),"")</f>
        <v>2018</v>
      </c>
      <c r="I322" s="35">
        <v>210</v>
      </c>
      <c r="J322" s="36">
        <v>1.42</v>
      </c>
      <c r="K322" s="35">
        <f t="shared" ref="K322:K385" si="36">IF(AND(ISNUMBER(I322),ISNUMBER(J322)),I322*J322,0)</f>
        <v>298.2</v>
      </c>
      <c r="L322" s="33" t="s">
        <v>1733</v>
      </c>
      <c r="M322" s="33" t="s">
        <v>1734</v>
      </c>
      <c r="N322" s="33" t="s">
        <v>1807</v>
      </c>
      <c r="O322" s="37" t="s">
        <v>94</v>
      </c>
      <c r="P322" s="33" t="str">
        <f t="shared" ref="P322:P385" si="37">IF(LEFT(L322,13)="Inlibra Paket","nein – Frontlist 2026",IF(K322&lt;=0,"nein – Preis fehlt","ja"))</f>
        <v>ja</v>
      </c>
      <c r="Q322" s="33" t="str">
        <f t="shared" ref="Q322:Q385" si="38">IF(H322="","",INDEX(Klasse_Name,MATCH(H322,Klasse_ab,1)))</f>
        <v>2017–2020</v>
      </c>
      <c r="R322" s="38">
        <f t="shared" ref="R322:R385" si="39">IF(H322="",0,INDEX(Klasse_Rabatt,MATCH(H322,Klasse_ab,1)))</f>
        <v>0.25</v>
      </c>
      <c r="S322" s="35">
        <f t="shared" ref="S322:S385" si="40">IF(P322="ja",K322*(1-R322),0)</f>
        <v>223.64999999999998</v>
      </c>
      <c r="T322" s="39"/>
      <c r="U322" s="33" t="str">
        <f>IF(OR(T322="x",ISNUMBER(MATCH(SUBSTITUTE(A322,"-",""),Kundenbestand!$C$5:$C$3004,0)),ISNUMBER(MATCH(SUBSTITUTE(B322,"-",""),Kundenbestand!$C$5:$C$3004,0))),"x","")</f>
        <v/>
      </c>
      <c r="V322" s="35">
        <f t="shared" ref="V322:V385" si="41">IF(U322="x",S322,0)</f>
        <v>0</v>
      </c>
    </row>
    <row r="323" spans="1:22" x14ac:dyDescent="0.3">
      <c r="A323" s="33" t="s">
        <v>1808</v>
      </c>
      <c r="B323" s="33" t="s">
        <v>1809</v>
      </c>
      <c r="C323" s="33" t="s">
        <v>233</v>
      </c>
      <c r="D323" s="33" t="s">
        <v>1810</v>
      </c>
      <c r="E323" s="33" t="s">
        <v>1811</v>
      </c>
      <c r="F323" s="33" t="s">
        <v>1812</v>
      </c>
      <c r="G323" s="34">
        <v>43206</v>
      </c>
      <c r="H323" s="33">
        <f t="shared" si="35"/>
        <v>2018</v>
      </c>
      <c r="I323" s="35">
        <v>210</v>
      </c>
      <c r="J323" s="36">
        <v>1.42</v>
      </c>
      <c r="K323" s="35">
        <f t="shared" si="36"/>
        <v>298.2</v>
      </c>
      <c r="L323" s="33" t="s">
        <v>1733</v>
      </c>
      <c r="M323" s="33" t="s">
        <v>1734</v>
      </c>
      <c r="N323" s="33" t="s">
        <v>1813</v>
      </c>
      <c r="O323" s="37" t="s">
        <v>118</v>
      </c>
      <c r="P323" s="33" t="str">
        <f t="shared" si="37"/>
        <v>ja</v>
      </c>
      <c r="Q323" s="33" t="str">
        <f t="shared" si="38"/>
        <v>2017–2020</v>
      </c>
      <c r="R323" s="38">
        <f t="shared" si="39"/>
        <v>0.25</v>
      </c>
      <c r="S323" s="35">
        <f t="shared" si="40"/>
        <v>223.64999999999998</v>
      </c>
      <c r="T323" s="39"/>
      <c r="U323" s="33" t="str">
        <f>IF(OR(T323="x",ISNUMBER(MATCH(SUBSTITUTE(A323,"-",""),Kundenbestand!$C$5:$C$3004,0)),ISNUMBER(MATCH(SUBSTITUTE(B323,"-",""),Kundenbestand!$C$5:$C$3004,0))),"x","")</f>
        <v/>
      </c>
      <c r="V323" s="35">
        <f t="shared" si="41"/>
        <v>0</v>
      </c>
    </row>
    <row r="324" spans="1:22" x14ac:dyDescent="0.3">
      <c r="A324" s="33" t="s">
        <v>1814</v>
      </c>
      <c r="B324" s="33" t="s">
        <v>1815</v>
      </c>
      <c r="C324" s="33" t="s">
        <v>233</v>
      </c>
      <c r="D324" s="33" t="s">
        <v>1816</v>
      </c>
      <c r="E324" s="33" t="s">
        <v>1817</v>
      </c>
      <c r="F324" s="33" t="s">
        <v>1818</v>
      </c>
      <c r="G324" s="34">
        <v>43290</v>
      </c>
      <c r="H324" s="33">
        <f t="shared" si="35"/>
        <v>2018</v>
      </c>
      <c r="I324" s="35">
        <v>406</v>
      </c>
      <c r="J324" s="36">
        <v>1.42</v>
      </c>
      <c r="K324" s="35">
        <f t="shared" si="36"/>
        <v>576.52</v>
      </c>
      <c r="L324" s="33" t="s">
        <v>1733</v>
      </c>
      <c r="M324" s="33" t="s">
        <v>1734</v>
      </c>
      <c r="N324" s="33" t="s">
        <v>1819</v>
      </c>
      <c r="O324" s="37" t="s">
        <v>87</v>
      </c>
      <c r="P324" s="33" t="str">
        <f t="shared" si="37"/>
        <v>ja</v>
      </c>
      <c r="Q324" s="33" t="str">
        <f t="shared" si="38"/>
        <v>2017–2020</v>
      </c>
      <c r="R324" s="38">
        <f t="shared" si="39"/>
        <v>0.25</v>
      </c>
      <c r="S324" s="35">
        <f t="shared" si="40"/>
        <v>432.39</v>
      </c>
      <c r="T324" s="39"/>
      <c r="U324" s="33" t="str">
        <f>IF(OR(T324="x",ISNUMBER(MATCH(SUBSTITUTE(A324,"-",""),Kundenbestand!$C$5:$C$3004,0)),ISNUMBER(MATCH(SUBSTITUTE(B324,"-",""),Kundenbestand!$C$5:$C$3004,0))),"x","")</f>
        <v/>
      </c>
      <c r="V324" s="35">
        <f t="shared" si="41"/>
        <v>0</v>
      </c>
    </row>
    <row r="325" spans="1:22" x14ac:dyDescent="0.3">
      <c r="A325" s="33" t="s">
        <v>1820</v>
      </c>
      <c r="B325" s="33" t="s">
        <v>1821</v>
      </c>
      <c r="C325" s="33" t="s">
        <v>233</v>
      </c>
      <c r="D325" s="33" t="s">
        <v>1822</v>
      </c>
      <c r="E325" s="33" t="s">
        <v>1823</v>
      </c>
      <c r="F325" s="33" t="s">
        <v>1824</v>
      </c>
      <c r="G325" s="34">
        <v>43206</v>
      </c>
      <c r="H325" s="33">
        <f t="shared" si="35"/>
        <v>2018</v>
      </c>
      <c r="I325" s="35">
        <v>294</v>
      </c>
      <c r="J325" s="36">
        <v>1.42</v>
      </c>
      <c r="K325" s="35">
        <f t="shared" si="36"/>
        <v>417.47999999999996</v>
      </c>
      <c r="L325" s="33" t="s">
        <v>1733</v>
      </c>
      <c r="M325" s="33" t="s">
        <v>1734</v>
      </c>
      <c r="N325" s="33" t="s">
        <v>1825</v>
      </c>
      <c r="O325" s="37" t="s">
        <v>118</v>
      </c>
      <c r="P325" s="33" t="str">
        <f t="shared" si="37"/>
        <v>ja</v>
      </c>
      <c r="Q325" s="33" t="str">
        <f t="shared" si="38"/>
        <v>2017–2020</v>
      </c>
      <c r="R325" s="38">
        <f t="shared" si="39"/>
        <v>0.25</v>
      </c>
      <c r="S325" s="35">
        <f t="shared" si="40"/>
        <v>313.10999999999996</v>
      </c>
      <c r="T325" s="39"/>
      <c r="U325" s="33" t="str">
        <f>IF(OR(T325="x",ISNUMBER(MATCH(SUBSTITUTE(A325,"-",""),Kundenbestand!$C$5:$C$3004,0)),ISNUMBER(MATCH(SUBSTITUTE(B325,"-",""),Kundenbestand!$C$5:$C$3004,0))),"x","")</f>
        <v/>
      </c>
      <c r="V325" s="35">
        <f t="shared" si="41"/>
        <v>0</v>
      </c>
    </row>
    <row r="326" spans="1:22" x14ac:dyDescent="0.3">
      <c r="A326" s="33" t="s">
        <v>1826</v>
      </c>
      <c r="B326" s="33" t="s">
        <v>1827</v>
      </c>
      <c r="C326" s="33" t="s">
        <v>233</v>
      </c>
      <c r="D326" s="33" t="s">
        <v>485</v>
      </c>
      <c r="E326" s="33" t="s">
        <v>1828</v>
      </c>
      <c r="F326" s="33" t="s">
        <v>1829</v>
      </c>
      <c r="G326" s="34">
        <v>43171</v>
      </c>
      <c r="H326" s="33">
        <f t="shared" si="35"/>
        <v>2018</v>
      </c>
      <c r="I326" s="35">
        <v>196</v>
      </c>
      <c r="J326" s="36">
        <v>1.42</v>
      </c>
      <c r="K326" s="35">
        <f t="shared" si="36"/>
        <v>278.32</v>
      </c>
      <c r="L326" s="33" t="s">
        <v>1733</v>
      </c>
      <c r="M326" s="33" t="s">
        <v>1734</v>
      </c>
      <c r="N326" s="33" t="s">
        <v>1830</v>
      </c>
      <c r="O326" s="37" t="s">
        <v>94</v>
      </c>
      <c r="P326" s="33" t="str">
        <f t="shared" si="37"/>
        <v>ja</v>
      </c>
      <c r="Q326" s="33" t="str">
        <f t="shared" si="38"/>
        <v>2017–2020</v>
      </c>
      <c r="R326" s="38">
        <f t="shared" si="39"/>
        <v>0.25</v>
      </c>
      <c r="S326" s="35">
        <f t="shared" si="40"/>
        <v>208.74</v>
      </c>
      <c r="T326" s="39"/>
      <c r="U326" s="33" t="str">
        <f>IF(OR(T326="x",ISNUMBER(MATCH(SUBSTITUTE(A326,"-",""),Kundenbestand!$C$5:$C$3004,0)),ISNUMBER(MATCH(SUBSTITUTE(B326,"-",""),Kundenbestand!$C$5:$C$3004,0))),"x","")</f>
        <v/>
      </c>
      <c r="V326" s="35">
        <f t="shared" si="41"/>
        <v>0</v>
      </c>
    </row>
    <row r="327" spans="1:22" x14ac:dyDescent="0.3">
      <c r="A327" s="33" t="s">
        <v>1831</v>
      </c>
      <c r="B327" s="33" t="s">
        <v>1832</v>
      </c>
      <c r="C327" s="33" t="s">
        <v>233</v>
      </c>
      <c r="D327" s="33" t="s">
        <v>960</v>
      </c>
      <c r="E327" s="33" t="s">
        <v>1833</v>
      </c>
      <c r="F327" s="33" t="s">
        <v>1834</v>
      </c>
      <c r="G327" s="34">
        <v>43262</v>
      </c>
      <c r="H327" s="33">
        <f t="shared" si="35"/>
        <v>2018</v>
      </c>
      <c r="I327" s="35">
        <v>238</v>
      </c>
      <c r="J327" s="36">
        <v>1.42</v>
      </c>
      <c r="K327" s="35">
        <f t="shared" si="36"/>
        <v>337.96</v>
      </c>
      <c r="L327" s="33" t="s">
        <v>1733</v>
      </c>
      <c r="M327" s="33" t="s">
        <v>1734</v>
      </c>
      <c r="N327" s="33" t="s">
        <v>1835</v>
      </c>
      <c r="O327" s="37" t="s">
        <v>87</v>
      </c>
      <c r="P327" s="33" t="str">
        <f t="shared" si="37"/>
        <v>ja</v>
      </c>
      <c r="Q327" s="33" t="str">
        <f t="shared" si="38"/>
        <v>2017–2020</v>
      </c>
      <c r="R327" s="38">
        <f t="shared" si="39"/>
        <v>0.25</v>
      </c>
      <c r="S327" s="35">
        <f t="shared" si="40"/>
        <v>253.46999999999997</v>
      </c>
      <c r="T327" s="39"/>
      <c r="U327" s="33" t="str">
        <f>IF(OR(T327="x",ISNUMBER(MATCH(SUBSTITUTE(A327,"-",""),Kundenbestand!$C$5:$C$3004,0)),ISNUMBER(MATCH(SUBSTITUTE(B327,"-",""),Kundenbestand!$C$5:$C$3004,0))),"x","")</f>
        <v/>
      </c>
      <c r="V327" s="35">
        <f t="shared" si="41"/>
        <v>0</v>
      </c>
    </row>
    <row r="328" spans="1:22" x14ac:dyDescent="0.3">
      <c r="A328" s="33" t="s">
        <v>1836</v>
      </c>
      <c r="B328" s="33" t="s">
        <v>1837</v>
      </c>
      <c r="C328" s="33" t="s">
        <v>233</v>
      </c>
      <c r="D328" s="33" t="s">
        <v>1838</v>
      </c>
      <c r="E328" s="33" t="s">
        <v>1839</v>
      </c>
      <c r="F328" s="33" t="s">
        <v>1840</v>
      </c>
      <c r="G328" s="34">
        <v>43262</v>
      </c>
      <c r="H328" s="33">
        <f t="shared" si="35"/>
        <v>2018</v>
      </c>
      <c r="I328" s="35">
        <v>196</v>
      </c>
      <c r="J328" s="36">
        <v>1.42</v>
      </c>
      <c r="K328" s="35">
        <f t="shared" si="36"/>
        <v>278.32</v>
      </c>
      <c r="L328" s="33" t="s">
        <v>1733</v>
      </c>
      <c r="M328" s="33" t="s">
        <v>1734</v>
      </c>
      <c r="N328" s="33" t="s">
        <v>1841</v>
      </c>
      <c r="O328" s="37" t="s">
        <v>87</v>
      </c>
      <c r="P328" s="33" t="str">
        <f t="shared" si="37"/>
        <v>ja</v>
      </c>
      <c r="Q328" s="33" t="str">
        <f t="shared" si="38"/>
        <v>2017–2020</v>
      </c>
      <c r="R328" s="38">
        <f t="shared" si="39"/>
        <v>0.25</v>
      </c>
      <c r="S328" s="35">
        <f t="shared" si="40"/>
        <v>208.74</v>
      </c>
      <c r="T328" s="39"/>
      <c r="U328" s="33" t="str">
        <f>IF(OR(T328="x",ISNUMBER(MATCH(SUBSTITUTE(A328,"-",""),Kundenbestand!$C$5:$C$3004,0)),ISNUMBER(MATCH(SUBSTITUTE(B328,"-",""),Kundenbestand!$C$5:$C$3004,0))),"x","")</f>
        <v/>
      </c>
      <c r="V328" s="35">
        <f t="shared" si="41"/>
        <v>0</v>
      </c>
    </row>
    <row r="329" spans="1:22" x14ac:dyDescent="0.3">
      <c r="A329" s="33" t="s">
        <v>1842</v>
      </c>
      <c r="B329" s="33" t="s">
        <v>1843</v>
      </c>
      <c r="C329" s="33" t="s">
        <v>233</v>
      </c>
      <c r="D329" s="33" t="s">
        <v>1844</v>
      </c>
      <c r="E329" s="33" t="s">
        <v>1845</v>
      </c>
      <c r="F329" s="33" t="s">
        <v>1846</v>
      </c>
      <c r="G329" s="34">
        <v>43206</v>
      </c>
      <c r="H329" s="33">
        <f t="shared" si="35"/>
        <v>2018</v>
      </c>
      <c r="I329" s="35">
        <v>140</v>
      </c>
      <c r="J329" s="36">
        <v>1.42</v>
      </c>
      <c r="K329" s="35">
        <f t="shared" si="36"/>
        <v>198.79999999999998</v>
      </c>
      <c r="L329" s="33" t="s">
        <v>1733</v>
      </c>
      <c r="M329" s="33" t="s">
        <v>1734</v>
      </c>
      <c r="N329" s="33" t="s">
        <v>1847</v>
      </c>
      <c r="O329" s="37" t="s">
        <v>87</v>
      </c>
      <c r="P329" s="33" t="str">
        <f t="shared" si="37"/>
        <v>ja</v>
      </c>
      <c r="Q329" s="33" t="str">
        <f t="shared" si="38"/>
        <v>2017–2020</v>
      </c>
      <c r="R329" s="38">
        <f t="shared" si="39"/>
        <v>0.25</v>
      </c>
      <c r="S329" s="35">
        <f t="shared" si="40"/>
        <v>149.1</v>
      </c>
      <c r="T329" s="39"/>
      <c r="U329" s="33" t="str">
        <f>IF(OR(T329="x",ISNUMBER(MATCH(SUBSTITUTE(A329,"-",""),Kundenbestand!$C$5:$C$3004,0)),ISNUMBER(MATCH(SUBSTITUTE(B329,"-",""),Kundenbestand!$C$5:$C$3004,0))),"x","")</f>
        <v/>
      </c>
      <c r="V329" s="35">
        <f t="shared" si="41"/>
        <v>0</v>
      </c>
    </row>
    <row r="330" spans="1:22" x14ac:dyDescent="0.3">
      <c r="A330" s="33" t="s">
        <v>1848</v>
      </c>
      <c r="B330" s="33" t="s">
        <v>1849</v>
      </c>
      <c r="C330" s="33" t="s">
        <v>233</v>
      </c>
      <c r="D330" s="33" t="s">
        <v>1850</v>
      </c>
      <c r="E330" s="33" t="s">
        <v>1851</v>
      </c>
      <c r="F330" s="33" t="s">
        <v>1852</v>
      </c>
      <c r="G330" s="34">
        <v>43206</v>
      </c>
      <c r="H330" s="33">
        <f t="shared" si="35"/>
        <v>2018</v>
      </c>
      <c r="I330" s="35">
        <v>182</v>
      </c>
      <c r="J330" s="36">
        <v>1.42</v>
      </c>
      <c r="K330" s="35">
        <f t="shared" si="36"/>
        <v>258.44</v>
      </c>
      <c r="L330" s="33" t="s">
        <v>1733</v>
      </c>
      <c r="M330" s="33" t="s">
        <v>1734</v>
      </c>
      <c r="N330" s="33" t="s">
        <v>1853</v>
      </c>
      <c r="O330" s="37" t="s">
        <v>94</v>
      </c>
      <c r="P330" s="33" t="str">
        <f t="shared" si="37"/>
        <v>ja</v>
      </c>
      <c r="Q330" s="33" t="str">
        <f t="shared" si="38"/>
        <v>2017–2020</v>
      </c>
      <c r="R330" s="38">
        <f t="shared" si="39"/>
        <v>0.25</v>
      </c>
      <c r="S330" s="35">
        <f t="shared" si="40"/>
        <v>193.82999999999998</v>
      </c>
      <c r="T330" s="39"/>
      <c r="U330" s="33" t="str">
        <f>IF(OR(T330="x",ISNUMBER(MATCH(SUBSTITUTE(A330,"-",""),Kundenbestand!$C$5:$C$3004,0)),ISNUMBER(MATCH(SUBSTITUTE(B330,"-",""),Kundenbestand!$C$5:$C$3004,0))),"x","")</f>
        <v/>
      </c>
      <c r="V330" s="35">
        <f t="shared" si="41"/>
        <v>0</v>
      </c>
    </row>
    <row r="331" spans="1:22" x14ac:dyDescent="0.3">
      <c r="A331" s="33" t="s">
        <v>1854</v>
      </c>
      <c r="B331" s="33" t="s">
        <v>1855</v>
      </c>
      <c r="C331" s="33" t="s">
        <v>233</v>
      </c>
      <c r="D331" s="33" t="s">
        <v>1856</v>
      </c>
      <c r="E331" s="33" t="s">
        <v>1857</v>
      </c>
      <c r="F331" s="33"/>
      <c r="G331" s="34">
        <v>43171</v>
      </c>
      <c r="H331" s="33">
        <f t="shared" si="35"/>
        <v>2018</v>
      </c>
      <c r="I331" s="35">
        <v>154.01</v>
      </c>
      <c r="J331" s="36">
        <v>1.42</v>
      </c>
      <c r="K331" s="35">
        <f t="shared" si="36"/>
        <v>218.69419999999997</v>
      </c>
      <c r="L331" s="33" t="s">
        <v>1733</v>
      </c>
      <c r="M331" s="33" t="s">
        <v>1734</v>
      </c>
      <c r="N331" s="33" t="s">
        <v>1858</v>
      </c>
      <c r="O331" s="37" t="s">
        <v>87</v>
      </c>
      <c r="P331" s="33" t="str">
        <f t="shared" si="37"/>
        <v>ja</v>
      </c>
      <c r="Q331" s="33" t="str">
        <f t="shared" si="38"/>
        <v>2017–2020</v>
      </c>
      <c r="R331" s="38">
        <f t="shared" si="39"/>
        <v>0.25</v>
      </c>
      <c r="S331" s="35">
        <f t="shared" si="40"/>
        <v>164.02064999999999</v>
      </c>
      <c r="T331" s="39"/>
      <c r="U331" s="33" t="str">
        <f>IF(OR(T331="x",ISNUMBER(MATCH(SUBSTITUTE(A331,"-",""),Kundenbestand!$C$5:$C$3004,0)),ISNUMBER(MATCH(SUBSTITUTE(B331,"-",""),Kundenbestand!$C$5:$C$3004,0))),"x","")</f>
        <v/>
      </c>
      <c r="V331" s="35">
        <f t="shared" si="41"/>
        <v>0</v>
      </c>
    </row>
    <row r="332" spans="1:22" x14ac:dyDescent="0.3">
      <c r="A332" s="33" t="s">
        <v>1859</v>
      </c>
      <c r="B332" s="33" t="s">
        <v>1860</v>
      </c>
      <c r="C332" s="33" t="s">
        <v>233</v>
      </c>
      <c r="D332" s="33" t="s">
        <v>1861</v>
      </c>
      <c r="E332" s="33" t="s">
        <v>1862</v>
      </c>
      <c r="F332" s="33" t="s">
        <v>1863</v>
      </c>
      <c r="G332" s="34">
        <v>43171</v>
      </c>
      <c r="H332" s="33">
        <f t="shared" si="35"/>
        <v>2018</v>
      </c>
      <c r="I332" s="35">
        <v>140</v>
      </c>
      <c r="J332" s="36">
        <v>1.42</v>
      </c>
      <c r="K332" s="35">
        <f t="shared" si="36"/>
        <v>198.79999999999998</v>
      </c>
      <c r="L332" s="33" t="s">
        <v>1733</v>
      </c>
      <c r="M332" s="33" t="s">
        <v>1734</v>
      </c>
      <c r="N332" s="33" t="s">
        <v>1864</v>
      </c>
      <c r="O332" s="37" t="s">
        <v>118</v>
      </c>
      <c r="P332" s="33" t="str">
        <f t="shared" si="37"/>
        <v>ja</v>
      </c>
      <c r="Q332" s="33" t="str">
        <f t="shared" si="38"/>
        <v>2017–2020</v>
      </c>
      <c r="R332" s="38">
        <f t="shared" si="39"/>
        <v>0.25</v>
      </c>
      <c r="S332" s="35">
        <f t="shared" si="40"/>
        <v>149.1</v>
      </c>
      <c r="T332" s="39"/>
      <c r="U332" s="33" t="str">
        <f>IF(OR(T332="x",ISNUMBER(MATCH(SUBSTITUTE(A332,"-",""),Kundenbestand!$C$5:$C$3004,0)),ISNUMBER(MATCH(SUBSTITUTE(B332,"-",""),Kundenbestand!$C$5:$C$3004,0))),"x","")</f>
        <v/>
      </c>
      <c r="V332" s="35">
        <f t="shared" si="41"/>
        <v>0</v>
      </c>
    </row>
    <row r="333" spans="1:22" x14ac:dyDescent="0.3">
      <c r="A333" s="33" t="s">
        <v>1865</v>
      </c>
      <c r="B333" s="33" t="s">
        <v>1866</v>
      </c>
      <c r="C333" s="33" t="s">
        <v>233</v>
      </c>
      <c r="D333" s="33" t="s">
        <v>114</v>
      </c>
      <c r="E333" s="33" t="s">
        <v>1867</v>
      </c>
      <c r="F333" s="33" t="s">
        <v>1868</v>
      </c>
      <c r="G333" s="34">
        <v>42624</v>
      </c>
      <c r="H333" s="33">
        <f t="shared" si="35"/>
        <v>2016</v>
      </c>
      <c r="I333" s="35">
        <v>182</v>
      </c>
      <c r="J333" s="36">
        <v>1.42</v>
      </c>
      <c r="K333" s="35">
        <f t="shared" si="36"/>
        <v>258.44</v>
      </c>
      <c r="L333" s="33" t="s">
        <v>1733</v>
      </c>
      <c r="M333" s="33" t="s">
        <v>1734</v>
      </c>
      <c r="N333" s="33" t="s">
        <v>1869</v>
      </c>
      <c r="O333" s="37" t="s">
        <v>87</v>
      </c>
      <c r="P333" s="33" t="str">
        <f t="shared" si="37"/>
        <v>ja</v>
      </c>
      <c r="Q333" s="33" t="str">
        <f t="shared" si="38"/>
        <v>2013–2016</v>
      </c>
      <c r="R333" s="38">
        <f t="shared" si="39"/>
        <v>0.4</v>
      </c>
      <c r="S333" s="35">
        <f t="shared" si="40"/>
        <v>155.06399999999999</v>
      </c>
      <c r="T333" s="39"/>
      <c r="U333" s="33" t="str">
        <f>IF(OR(T333="x",ISNUMBER(MATCH(SUBSTITUTE(A333,"-",""),Kundenbestand!$C$5:$C$3004,0)),ISNUMBER(MATCH(SUBSTITUTE(B333,"-",""),Kundenbestand!$C$5:$C$3004,0))),"x","")</f>
        <v/>
      </c>
      <c r="V333" s="35">
        <f t="shared" si="41"/>
        <v>0</v>
      </c>
    </row>
    <row r="334" spans="1:22" x14ac:dyDescent="0.3">
      <c r="A334" s="33" t="s">
        <v>1870</v>
      </c>
      <c r="B334" s="33" t="s">
        <v>1871</v>
      </c>
      <c r="C334" s="33" t="s">
        <v>233</v>
      </c>
      <c r="D334" s="33" t="s">
        <v>1872</v>
      </c>
      <c r="E334" s="33" t="s">
        <v>1873</v>
      </c>
      <c r="F334" s="33" t="s">
        <v>1874</v>
      </c>
      <c r="G334" s="34">
        <v>43262</v>
      </c>
      <c r="H334" s="33">
        <f t="shared" si="35"/>
        <v>2018</v>
      </c>
      <c r="I334" s="35">
        <v>140</v>
      </c>
      <c r="J334" s="36">
        <v>1.42</v>
      </c>
      <c r="K334" s="35">
        <f t="shared" si="36"/>
        <v>198.79999999999998</v>
      </c>
      <c r="L334" s="33" t="s">
        <v>1733</v>
      </c>
      <c r="M334" s="33" t="s">
        <v>1734</v>
      </c>
      <c r="N334" s="33" t="s">
        <v>1875</v>
      </c>
      <c r="O334" s="37" t="s">
        <v>94</v>
      </c>
      <c r="P334" s="33" t="str">
        <f t="shared" si="37"/>
        <v>ja</v>
      </c>
      <c r="Q334" s="33" t="str">
        <f t="shared" si="38"/>
        <v>2017–2020</v>
      </c>
      <c r="R334" s="38">
        <f t="shared" si="39"/>
        <v>0.25</v>
      </c>
      <c r="S334" s="35">
        <f t="shared" si="40"/>
        <v>149.1</v>
      </c>
      <c r="T334" s="39"/>
      <c r="U334" s="33" t="str">
        <f>IF(OR(T334="x",ISNUMBER(MATCH(SUBSTITUTE(A334,"-",""),Kundenbestand!$C$5:$C$3004,0)),ISNUMBER(MATCH(SUBSTITUTE(B334,"-",""),Kundenbestand!$C$5:$C$3004,0))),"x","")</f>
        <v/>
      </c>
      <c r="V334" s="35">
        <f t="shared" si="41"/>
        <v>0</v>
      </c>
    </row>
    <row r="335" spans="1:22" x14ac:dyDescent="0.3">
      <c r="A335" s="33" t="s">
        <v>1876</v>
      </c>
      <c r="B335" s="33" t="s">
        <v>1877</v>
      </c>
      <c r="C335" s="33" t="s">
        <v>233</v>
      </c>
      <c r="D335" s="33" t="s">
        <v>367</v>
      </c>
      <c r="E335" s="33" t="s">
        <v>1878</v>
      </c>
      <c r="F335" s="33"/>
      <c r="G335" s="34">
        <v>43206</v>
      </c>
      <c r="H335" s="33">
        <f t="shared" si="35"/>
        <v>2018</v>
      </c>
      <c r="I335" s="35">
        <v>98</v>
      </c>
      <c r="J335" s="36">
        <v>1.42</v>
      </c>
      <c r="K335" s="35">
        <f t="shared" si="36"/>
        <v>139.16</v>
      </c>
      <c r="L335" s="33" t="s">
        <v>1733</v>
      </c>
      <c r="M335" s="33" t="s">
        <v>1734</v>
      </c>
      <c r="N335" s="33" t="s">
        <v>1879</v>
      </c>
      <c r="O335" s="37" t="s">
        <v>94</v>
      </c>
      <c r="P335" s="33" t="str">
        <f t="shared" si="37"/>
        <v>ja</v>
      </c>
      <c r="Q335" s="33" t="str">
        <f t="shared" si="38"/>
        <v>2017–2020</v>
      </c>
      <c r="R335" s="38">
        <f t="shared" si="39"/>
        <v>0.25</v>
      </c>
      <c r="S335" s="35">
        <f t="shared" si="40"/>
        <v>104.37</v>
      </c>
      <c r="T335" s="39"/>
      <c r="U335" s="33" t="str">
        <f>IF(OR(T335="x",ISNUMBER(MATCH(SUBSTITUTE(A335,"-",""),Kundenbestand!$C$5:$C$3004,0)),ISNUMBER(MATCH(SUBSTITUTE(B335,"-",""),Kundenbestand!$C$5:$C$3004,0))),"x","")</f>
        <v/>
      </c>
      <c r="V335" s="35">
        <f t="shared" si="41"/>
        <v>0</v>
      </c>
    </row>
    <row r="336" spans="1:22" x14ac:dyDescent="0.3">
      <c r="A336" s="33" t="s">
        <v>1880</v>
      </c>
      <c r="B336" s="33" t="s">
        <v>1881</v>
      </c>
      <c r="C336" s="33" t="s">
        <v>233</v>
      </c>
      <c r="D336" s="33" t="s">
        <v>1882</v>
      </c>
      <c r="E336" s="33" t="s">
        <v>1883</v>
      </c>
      <c r="F336" s="33" t="s">
        <v>1884</v>
      </c>
      <c r="G336" s="34">
        <v>43206</v>
      </c>
      <c r="H336" s="33">
        <f t="shared" si="35"/>
        <v>2018</v>
      </c>
      <c r="I336" s="35">
        <v>210</v>
      </c>
      <c r="J336" s="36">
        <v>1.42</v>
      </c>
      <c r="K336" s="35">
        <f t="shared" si="36"/>
        <v>298.2</v>
      </c>
      <c r="L336" s="33" t="s">
        <v>1733</v>
      </c>
      <c r="M336" s="33" t="s">
        <v>1734</v>
      </c>
      <c r="N336" s="33" t="s">
        <v>1885</v>
      </c>
      <c r="O336" s="37" t="s">
        <v>118</v>
      </c>
      <c r="P336" s="33" t="str">
        <f t="shared" si="37"/>
        <v>ja</v>
      </c>
      <c r="Q336" s="33" t="str">
        <f t="shared" si="38"/>
        <v>2017–2020</v>
      </c>
      <c r="R336" s="38">
        <f t="shared" si="39"/>
        <v>0.25</v>
      </c>
      <c r="S336" s="35">
        <f t="shared" si="40"/>
        <v>223.64999999999998</v>
      </c>
      <c r="T336" s="39"/>
      <c r="U336" s="33" t="str">
        <f>IF(OR(T336="x",ISNUMBER(MATCH(SUBSTITUTE(A336,"-",""),Kundenbestand!$C$5:$C$3004,0)),ISNUMBER(MATCH(SUBSTITUTE(B336,"-",""),Kundenbestand!$C$5:$C$3004,0))),"x","")</f>
        <v/>
      </c>
      <c r="V336" s="35">
        <f t="shared" si="41"/>
        <v>0</v>
      </c>
    </row>
    <row r="337" spans="1:22" x14ac:dyDescent="0.3">
      <c r="A337" s="33" t="s">
        <v>1886</v>
      </c>
      <c r="B337" s="33" t="s">
        <v>1887</v>
      </c>
      <c r="C337" s="33" t="s">
        <v>233</v>
      </c>
      <c r="D337" s="33" t="s">
        <v>1888</v>
      </c>
      <c r="E337" s="33" t="s">
        <v>1247</v>
      </c>
      <c r="F337" s="33" t="s">
        <v>1889</v>
      </c>
      <c r="G337" s="34">
        <v>36577</v>
      </c>
      <c r="H337" s="33">
        <f t="shared" si="35"/>
        <v>2000</v>
      </c>
      <c r="I337" s="35">
        <v>115.5</v>
      </c>
      <c r="J337" s="36">
        <v>1.42</v>
      </c>
      <c r="K337" s="35">
        <f t="shared" si="36"/>
        <v>164.01</v>
      </c>
      <c r="L337" s="33" t="s">
        <v>1733</v>
      </c>
      <c r="M337" s="33" t="s">
        <v>1734</v>
      </c>
      <c r="N337" s="33" t="s">
        <v>1890</v>
      </c>
      <c r="O337" s="37" t="s">
        <v>213</v>
      </c>
      <c r="P337" s="33" t="str">
        <f t="shared" si="37"/>
        <v>ja</v>
      </c>
      <c r="Q337" s="33" t="str">
        <f t="shared" si="38"/>
        <v>bis 2012</v>
      </c>
      <c r="R337" s="38">
        <f t="shared" si="39"/>
        <v>0.5</v>
      </c>
      <c r="S337" s="35">
        <f t="shared" si="40"/>
        <v>82.004999999999995</v>
      </c>
      <c r="T337" s="39"/>
      <c r="U337" s="33" t="str">
        <f>IF(OR(T337="x",ISNUMBER(MATCH(SUBSTITUTE(A337,"-",""),Kundenbestand!$C$5:$C$3004,0)),ISNUMBER(MATCH(SUBSTITUTE(B337,"-",""),Kundenbestand!$C$5:$C$3004,0))),"x","")</f>
        <v/>
      </c>
      <c r="V337" s="35">
        <f t="shared" si="41"/>
        <v>0</v>
      </c>
    </row>
    <row r="338" spans="1:22" x14ac:dyDescent="0.3">
      <c r="A338" s="33" t="s">
        <v>1891</v>
      </c>
      <c r="B338" s="33" t="s">
        <v>1892</v>
      </c>
      <c r="C338" s="33" t="s">
        <v>233</v>
      </c>
      <c r="D338" s="33" t="s">
        <v>1893</v>
      </c>
      <c r="E338" s="33" t="s">
        <v>1247</v>
      </c>
      <c r="F338" s="33" t="s">
        <v>1894</v>
      </c>
      <c r="G338" s="34">
        <v>36943</v>
      </c>
      <c r="H338" s="33">
        <f t="shared" si="35"/>
        <v>2001</v>
      </c>
      <c r="I338" s="35">
        <v>126</v>
      </c>
      <c r="J338" s="36">
        <v>1.42</v>
      </c>
      <c r="K338" s="35">
        <f t="shared" si="36"/>
        <v>178.92</v>
      </c>
      <c r="L338" s="33" t="s">
        <v>1733</v>
      </c>
      <c r="M338" s="33" t="s">
        <v>1734</v>
      </c>
      <c r="N338" s="33" t="s">
        <v>1895</v>
      </c>
      <c r="O338" s="37" t="s">
        <v>213</v>
      </c>
      <c r="P338" s="33" t="str">
        <f t="shared" si="37"/>
        <v>ja</v>
      </c>
      <c r="Q338" s="33" t="str">
        <f t="shared" si="38"/>
        <v>bis 2012</v>
      </c>
      <c r="R338" s="38">
        <f t="shared" si="39"/>
        <v>0.5</v>
      </c>
      <c r="S338" s="35">
        <f t="shared" si="40"/>
        <v>89.46</v>
      </c>
      <c r="T338" s="39"/>
      <c r="U338" s="33" t="str">
        <f>IF(OR(T338="x",ISNUMBER(MATCH(SUBSTITUTE(A338,"-",""),Kundenbestand!$C$5:$C$3004,0)),ISNUMBER(MATCH(SUBSTITUTE(B338,"-",""),Kundenbestand!$C$5:$C$3004,0))),"x","")</f>
        <v/>
      </c>
      <c r="V338" s="35">
        <f t="shared" si="41"/>
        <v>0</v>
      </c>
    </row>
    <row r="339" spans="1:22" x14ac:dyDescent="0.3">
      <c r="A339" s="33" t="s">
        <v>1896</v>
      </c>
      <c r="B339" s="33" t="s">
        <v>1897</v>
      </c>
      <c r="C339" s="33" t="s">
        <v>233</v>
      </c>
      <c r="D339" s="33" t="s">
        <v>1888</v>
      </c>
      <c r="E339" s="33" t="s">
        <v>1247</v>
      </c>
      <c r="F339" s="33" t="s">
        <v>1898</v>
      </c>
      <c r="G339" s="34">
        <v>32781</v>
      </c>
      <c r="H339" s="33">
        <f t="shared" si="35"/>
        <v>1989</v>
      </c>
      <c r="I339" s="35">
        <v>84</v>
      </c>
      <c r="J339" s="36">
        <v>1.42</v>
      </c>
      <c r="K339" s="35">
        <f t="shared" si="36"/>
        <v>119.28</v>
      </c>
      <c r="L339" s="33" t="s">
        <v>1733</v>
      </c>
      <c r="M339" s="33" t="s">
        <v>1734</v>
      </c>
      <c r="N339" s="33" t="s">
        <v>1899</v>
      </c>
      <c r="O339" s="37" t="s">
        <v>213</v>
      </c>
      <c r="P339" s="33" t="str">
        <f t="shared" si="37"/>
        <v>ja</v>
      </c>
      <c r="Q339" s="33" t="str">
        <f t="shared" si="38"/>
        <v>bis 2012</v>
      </c>
      <c r="R339" s="38">
        <f t="shared" si="39"/>
        <v>0.5</v>
      </c>
      <c r="S339" s="35">
        <f t="shared" si="40"/>
        <v>59.64</v>
      </c>
      <c r="T339" s="39"/>
      <c r="U339" s="33" t="str">
        <f>IF(OR(T339="x",ISNUMBER(MATCH(SUBSTITUTE(A339,"-",""),Kundenbestand!$C$5:$C$3004,0)),ISNUMBER(MATCH(SUBSTITUTE(B339,"-",""),Kundenbestand!$C$5:$C$3004,0))),"x","")</f>
        <v/>
      </c>
      <c r="V339" s="35">
        <f t="shared" si="41"/>
        <v>0</v>
      </c>
    </row>
    <row r="340" spans="1:22" x14ac:dyDescent="0.3">
      <c r="A340" s="33" t="s">
        <v>1900</v>
      </c>
      <c r="B340" s="33" t="s">
        <v>1901</v>
      </c>
      <c r="C340" s="33" t="s">
        <v>233</v>
      </c>
      <c r="D340" s="33" t="s">
        <v>1888</v>
      </c>
      <c r="E340" s="33" t="s">
        <v>1247</v>
      </c>
      <c r="F340" s="33" t="s">
        <v>1902</v>
      </c>
      <c r="G340" s="34">
        <v>33540</v>
      </c>
      <c r="H340" s="33">
        <f t="shared" si="35"/>
        <v>1991</v>
      </c>
      <c r="I340" s="35">
        <v>140</v>
      </c>
      <c r="J340" s="36">
        <v>1.42</v>
      </c>
      <c r="K340" s="35">
        <f t="shared" si="36"/>
        <v>198.79999999999998</v>
      </c>
      <c r="L340" s="33" t="s">
        <v>1733</v>
      </c>
      <c r="M340" s="33" t="s">
        <v>1734</v>
      </c>
      <c r="N340" s="33" t="s">
        <v>1899</v>
      </c>
      <c r="O340" s="37" t="s">
        <v>213</v>
      </c>
      <c r="P340" s="33" t="str">
        <f t="shared" si="37"/>
        <v>ja</v>
      </c>
      <c r="Q340" s="33" t="str">
        <f t="shared" si="38"/>
        <v>bis 2012</v>
      </c>
      <c r="R340" s="38">
        <f t="shared" si="39"/>
        <v>0.5</v>
      </c>
      <c r="S340" s="35">
        <f t="shared" si="40"/>
        <v>99.399999999999991</v>
      </c>
      <c r="T340" s="39"/>
      <c r="U340" s="33" t="str">
        <f>IF(OR(T340="x",ISNUMBER(MATCH(SUBSTITUTE(A340,"-",""),Kundenbestand!$C$5:$C$3004,0)),ISNUMBER(MATCH(SUBSTITUTE(B340,"-",""),Kundenbestand!$C$5:$C$3004,0))),"x","")</f>
        <v/>
      </c>
      <c r="V340" s="35">
        <f t="shared" si="41"/>
        <v>0</v>
      </c>
    </row>
    <row r="341" spans="1:22" x14ac:dyDescent="0.3">
      <c r="A341" s="33" t="s">
        <v>1903</v>
      </c>
      <c r="B341" s="33" t="s">
        <v>1904</v>
      </c>
      <c r="C341" s="33" t="s">
        <v>233</v>
      </c>
      <c r="D341" s="33" t="s">
        <v>1905</v>
      </c>
      <c r="E341" s="33" t="s">
        <v>1247</v>
      </c>
      <c r="F341" s="33" t="s">
        <v>1906</v>
      </c>
      <c r="G341" s="34">
        <v>33880</v>
      </c>
      <c r="H341" s="33">
        <f t="shared" si="35"/>
        <v>1992</v>
      </c>
      <c r="I341" s="35">
        <v>168</v>
      </c>
      <c r="J341" s="36">
        <v>1.42</v>
      </c>
      <c r="K341" s="35">
        <f t="shared" si="36"/>
        <v>238.56</v>
      </c>
      <c r="L341" s="33" t="s">
        <v>1733</v>
      </c>
      <c r="M341" s="33" t="s">
        <v>1734</v>
      </c>
      <c r="N341" s="33" t="s">
        <v>1890</v>
      </c>
      <c r="O341" s="37" t="s">
        <v>213</v>
      </c>
      <c r="P341" s="33" t="str">
        <f t="shared" si="37"/>
        <v>ja</v>
      </c>
      <c r="Q341" s="33" t="str">
        <f t="shared" si="38"/>
        <v>bis 2012</v>
      </c>
      <c r="R341" s="38">
        <f t="shared" si="39"/>
        <v>0.5</v>
      </c>
      <c r="S341" s="35">
        <f t="shared" si="40"/>
        <v>119.28</v>
      </c>
      <c r="T341" s="39"/>
      <c r="U341" s="33" t="str">
        <f>IF(OR(T341="x",ISNUMBER(MATCH(SUBSTITUTE(A341,"-",""),Kundenbestand!$C$5:$C$3004,0)),ISNUMBER(MATCH(SUBSTITUTE(B341,"-",""),Kundenbestand!$C$5:$C$3004,0))),"x","")</f>
        <v/>
      </c>
      <c r="V341" s="35">
        <f t="shared" si="41"/>
        <v>0</v>
      </c>
    </row>
    <row r="342" spans="1:22" x14ac:dyDescent="0.3">
      <c r="A342" s="33" t="s">
        <v>1907</v>
      </c>
      <c r="B342" s="33" t="s">
        <v>1908</v>
      </c>
      <c r="C342" s="33" t="s">
        <v>233</v>
      </c>
      <c r="D342" s="33" t="s">
        <v>1909</v>
      </c>
      <c r="E342" s="33" t="s">
        <v>1247</v>
      </c>
      <c r="F342" s="33" t="s">
        <v>1910</v>
      </c>
      <c r="G342" s="34">
        <v>43080</v>
      </c>
      <c r="H342" s="33">
        <f t="shared" si="35"/>
        <v>2017</v>
      </c>
      <c r="I342" s="35">
        <v>175</v>
      </c>
      <c r="J342" s="36">
        <v>1.42</v>
      </c>
      <c r="K342" s="35">
        <f t="shared" si="36"/>
        <v>248.5</v>
      </c>
      <c r="L342" s="33" t="s">
        <v>1733</v>
      </c>
      <c r="M342" s="33" t="s">
        <v>1734</v>
      </c>
      <c r="N342" s="33" t="s">
        <v>1911</v>
      </c>
      <c r="O342" s="37" t="s">
        <v>213</v>
      </c>
      <c r="P342" s="33" t="str">
        <f t="shared" si="37"/>
        <v>ja</v>
      </c>
      <c r="Q342" s="33" t="str">
        <f t="shared" si="38"/>
        <v>2017–2020</v>
      </c>
      <c r="R342" s="38">
        <f t="shared" si="39"/>
        <v>0.25</v>
      </c>
      <c r="S342" s="35">
        <f t="shared" si="40"/>
        <v>186.375</v>
      </c>
      <c r="T342" s="39"/>
      <c r="U342" s="33" t="str">
        <f>IF(OR(T342="x",ISNUMBER(MATCH(SUBSTITUTE(A342,"-",""),Kundenbestand!$C$5:$C$3004,0)),ISNUMBER(MATCH(SUBSTITUTE(B342,"-",""),Kundenbestand!$C$5:$C$3004,0))),"x","")</f>
        <v/>
      </c>
      <c r="V342" s="35">
        <f t="shared" si="41"/>
        <v>0</v>
      </c>
    </row>
    <row r="343" spans="1:22" x14ac:dyDescent="0.3">
      <c r="A343" s="33" t="s">
        <v>1912</v>
      </c>
      <c r="B343" s="33" t="s">
        <v>1913</v>
      </c>
      <c r="C343" s="33" t="s">
        <v>233</v>
      </c>
      <c r="D343" s="33" t="s">
        <v>1914</v>
      </c>
      <c r="E343" s="33" t="s">
        <v>1247</v>
      </c>
      <c r="F343" s="33" t="s">
        <v>1915</v>
      </c>
      <c r="G343" s="34">
        <v>43003</v>
      </c>
      <c r="H343" s="33">
        <f t="shared" si="35"/>
        <v>2017</v>
      </c>
      <c r="I343" s="35">
        <v>126</v>
      </c>
      <c r="J343" s="36">
        <v>1.42</v>
      </c>
      <c r="K343" s="35">
        <f t="shared" si="36"/>
        <v>178.92</v>
      </c>
      <c r="L343" s="33" t="s">
        <v>1733</v>
      </c>
      <c r="M343" s="33" t="s">
        <v>1734</v>
      </c>
      <c r="N343" s="33" t="s">
        <v>1916</v>
      </c>
      <c r="O343" s="37" t="s">
        <v>213</v>
      </c>
      <c r="P343" s="33" t="str">
        <f t="shared" si="37"/>
        <v>ja</v>
      </c>
      <c r="Q343" s="33" t="str">
        <f t="shared" si="38"/>
        <v>2017–2020</v>
      </c>
      <c r="R343" s="38">
        <f t="shared" si="39"/>
        <v>0.25</v>
      </c>
      <c r="S343" s="35">
        <f t="shared" si="40"/>
        <v>134.19</v>
      </c>
      <c r="T343" s="39"/>
      <c r="U343" s="33" t="str">
        <f>IF(OR(T343="x",ISNUMBER(MATCH(SUBSTITUTE(A343,"-",""),Kundenbestand!$C$5:$C$3004,0)),ISNUMBER(MATCH(SUBSTITUTE(B343,"-",""),Kundenbestand!$C$5:$C$3004,0))),"x","")</f>
        <v/>
      </c>
      <c r="V343" s="35">
        <f t="shared" si="41"/>
        <v>0</v>
      </c>
    </row>
    <row r="344" spans="1:22" x14ac:dyDescent="0.3">
      <c r="A344" s="33" t="s">
        <v>1917</v>
      </c>
      <c r="B344" s="33" t="s">
        <v>1918</v>
      </c>
      <c r="C344" s="33" t="s">
        <v>233</v>
      </c>
      <c r="D344" s="33" t="s">
        <v>1919</v>
      </c>
      <c r="E344" s="33" t="s">
        <v>1247</v>
      </c>
      <c r="F344" s="33" t="s">
        <v>1920</v>
      </c>
      <c r="G344" s="34">
        <v>43079</v>
      </c>
      <c r="H344" s="33">
        <f t="shared" si="35"/>
        <v>2017</v>
      </c>
      <c r="I344" s="35">
        <v>140</v>
      </c>
      <c r="J344" s="36">
        <v>1.42</v>
      </c>
      <c r="K344" s="35">
        <f t="shared" si="36"/>
        <v>198.79999999999998</v>
      </c>
      <c r="L344" s="33" t="s">
        <v>1733</v>
      </c>
      <c r="M344" s="33" t="s">
        <v>1734</v>
      </c>
      <c r="N344" s="33" t="s">
        <v>1916</v>
      </c>
      <c r="O344" s="37" t="s">
        <v>213</v>
      </c>
      <c r="P344" s="33" t="str">
        <f t="shared" si="37"/>
        <v>ja</v>
      </c>
      <c r="Q344" s="33" t="str">
        <f t="shared" si="38"/>
        <v>2017–2020</v>
      </c>
      <c r="R344" s="38">
        <f t="shared" si="39"/>
        <v>0.25</v>
      </c>
      <c r="S344" s="35">
        <f t="shared" si="40"/>
        <v>149.1</v>
      </c>
      <c r="T344" s="39"/>
      <c r="U344" s="33" t="str">
        <f>IF(OR(T344="x",ISNUMBER(MATCH(SUBSTITUTE(A344,"-",""),Kundenbestand!$C$5:$C$3004,0)),ISNUMBER(MATCH(SUBSTITUTE(B344,"-",""),Kundenbestand!$C$5:$C$3004,0))),"x","")</f>
        <v/>
      </c>
      <c r="V344" s="35">
        <f t="shared" si="41"/>
        <v>0</v>
      </c>
    </row>
    <row r="345" spans="1:22" x14ac:dyDescent="0.3">
      <c r="A345" s="33" t="s">
        <v>1921</v>
      </c>
      <c r="B345" s="33" t="s">
        <v>1922</v>
      </c>
      <c r="C345" s="33" t="s">
        <v>233</v>
      </c>
      <c r="D345" s="33" t="s">
        <v>1923</v>
      </c>
      <c r="E345" s="33" t="s">
        <v>1247</v>
      </c>
      <c r="F345" s="33" t="s">
        <v>1924</v>
      </c>
      <c r="G345" s="34">
        <v>43009</v>
      </c>
      <c r="H345" s="33">
        <f t="shared" si="35"/>
        <v>2017</v>
      </c>
      <c r="I345" s="35">
        <v>140</v>
      </c>
      <c r="J345" s="36">
        <v>1.42</v>
      </c>
      <c r="K345" s="35">
        <f t="shared" si="36"/>
        <v>198.79999999999998</v>
      </c>
      <c r="L345" s="33" t="s">
        <v>1733</v>
      </c>
      <c r="M345" s="33" t="s">
        <v>1734</v>
      </c>
      <c r="N345" s="33" t="s">
        <v>1925</v>
      </c>
      <c r="O345" s="37" t="s">
        <v>213</v>
      </c>
      <c r="P345" s="33" t="str">
        <f t="shared" si="37"/>
        <v>ja</v>
      </c>
      <c r="Q345" s="33" t="str">
        <f t="shared" si="38"/>
        <v>2017–2020</v>
      </c>
      <c r="R345" s="38">
        <f t="shared" si="39"/>
        <v>0.25</v>
      </c>
      <c r="S345" s="35">
        <f t="shared" si="40"/>
        <v>149.1</v>
      </c>
      <c r="T345" s="39"/>
      <c r="U345" s="33" t="str">
        <f>IF(OR(T345="x",ISNUMBER(MATCH(SUBSTITUTE(A345,"-",""),Kundenbestand!$C$5:$C$3004,0)),ISNUMBER(MATCH(SUBSTITUTE(B345,"-",""),Kundenbestand!$C$5:$C$3004,0))),"x","")</f>
        <v/>
      </c>
      <c r="V345" s="35">
        <f t="shared" si="41"/>
        <v>0</v>
      </c>
    </row>
    <row r="346" spans="1:22" x14ac:dyDescent="0.3">
      <c r="A346" s="33" t="s">
        <v>1926</v>
      </c>
      <c r="B346" s="33" t="s">
        <v>1927</v>
      </c>
      <c r="C346" s="33" t="s">
        <v>233</v>
      </c>
      <c r="D346" s="33" t="s">
        <v>1359</v>
      </c>
      <c r="E346" s="33" t="s">
        <v>1247</v>
      </c>
      <c r="F346" s="33" t="s">
        <v>1928</v>
      </c>
      <c r="G346" s="34">
        <v>43248</v>
      </c>
      <c r="H346" s="33">
        <f t="shared" si="35"/>
        <v>2018</v>
      </c>
      <c r="I346" s="35">
        <v>196</v>
      </c>
      <c r="J346" s="36">
        <v>1.42</v>
      </c>
      <c r="K346" s="35">
        <f t="shared" si="36"/>
        <v>278.32</v>
      </c>
      <c r="L346" s="33" t="s">
        <v>1733</v>
      </c>
      <c r="M346" s="33" t="s">
        <v>1734</v>
      </c>
      <c r="N346" s="33" t="s">
        <v>326</v>
      </c>
      <c r="O346" s="37" t="s">
        <v>213</v>
      </c>
      <c r="P346" s="33" t="str">
        <f t="shared" si="37"/>
        <v>ja</v>
      </c>
      <c r="Q346" s="33" t="str">
        <f t="shared" si="38"/>
        <v>2017–2020</v>
      </c>
      <c r="R346" s="38">
        <f t="shared" si="39"/>
        <v>0.25</v>
      </c>
      <c r="S346" s="35">
        <f t="shared" si="40"/>
        <v>208.74</v>
      </c>
      <c r="T346" s="39"/>
      <c r="U346" s="33" t="str">
        <f>IF(OR(T346="x",ISNUMBER(MATCH(SUBSTITUTE(A346,"-",""),Kundenbestand!$C$5:$C$3004,0)),ISNUMBER(MATCH(SUBSTITUTE(B346,"-",""),Kundenbestand!$C$5:$C$3004,0))),"x","")</f>
        <v/>
      </c>
      <c r="V346" s="35">
        <f t="shared" si="41"/>
        <v>0</v>
      </c>
    </row>
    <row r="347" spans="1:22" x14ac:dyDescent="0.3">
      <c r="A347" s="33" t="s">
        <v>1929</v>
      </c>
      <c r="B347" s="33" t="s">
        <v>1930</v>
      </c>
      <c r="C347" s="33" t="s">
        <v>233</v>
      </c>
      <c r="D347" s="33" t="s">
        <v>1914</v>
      </c>
      <c r="E347" s="33" t="s">
        <v>1247</v>
      </c>
      <c r="F347" s="33" t="s">
        <v>1931</v>
      </c>
      <c r="G347" s="34">
        <v>37186</v>
      </c>
      <c r="H347" s="33">
        <f t="shared" si="35"/>
        <v>2001</v>
      </c>
      <c r="I347" s="35">
        <v>126</v>
      </c>
      <c r="J347" s="36">
        <v>1.42</v>
      </c>
      <c r="K347" s="35">
        <f t="shared" si="36"/>
        <v>178.92</v>
      </c>
      <c r="L347" s="33" t="s">
        <v>1733</v>
      </c>
      <c r="M347" s="33" t="s">
        <v>1734</v>
      </c>
      <c r="N347" s="33" t="s">
        <v>1932</v>
      </c>
      <c r="O347" s="37" t="s">
        <v>213</v>
      </c>
      <c r="P347" s="33" t="str">
        <f t="shared" si="37"/>
        <v>ja</v>
      </c>
      <c r="Q347" s="33" t="str">
        <f t="shared" si="38"/>
        <v>bis 2012</v>
      </c>
      <c r="R347" s="38">
        <f t="shared" si="39"/>
        <v>0.5</v>
      </c>
      <c r="S347" s="35">
        <f t="shared" si="40"/>
        <v>89.46</v>
      </c>
      <c r="T347" s="39"/>
      <c r="U347" s="33" t="str">
        <f>IF(OR(T347="x",ISNUMBER(MATCH(SUBSTITUTE(A347,"-",""),Kundenbestand!$C$5:$C$3004,0)),ISNUMBER(MATCH(SUBSTITUTE(B347,"-",""),Kundenbestand!$C$5:$C$3004,0))),"x","")</f>
        <v/>
      </c>
      <c r="V347" s="35">
        <f t="shared" si="41"/>
        <v>0</v>
      </c>
    </row>
    <row r="348" spans="1:22" x14ac:dyDescent="0.3">
      <c r="A348" s="33" t="s">
        <v>1933</v>
      </c>
      <c r="B348" s="33" t="s">
        <v>1934</v>
      </c>
      <c r="C348" s="33" t="s">
        <v>233</v>
      </c>
      <c r="D348" s="33" t="s">
        <v>1935</v>
      </c>
      <c r="E348" s="33" t="s">
        <v>1247</v>
      </c>
      <c r="F348" s="33" t="s">
        <v>1936</v>
      </c>
      <c r="G348" s="34">
        <v>36850</v>
      </c>
      <c r="H348" s="33">
        <f t="shared" si="35"/>
        <v>2000</v>
      </c>
      <c r="I348" s="35">
        <v>105</v>
      </c>
      <c r="J348" s="36">
        <v>1.42</v>
      </c>
      <c r="K348" s="35">
        <f t="shared" si="36"/>
        <v>149.1</v>
      </c>
      <c r="L348" s="33" t="s">
        <v>1733</v>
      </c>
      <c r="M348" s="33" t="s">
        <v>1734</v>
      </c>
      <c r="N348" s="33" t="s">
        <v>1937</v>
      </c>
      <c r="O348" s="37" t="s">
        <v>213</v>
      </c>
      <c r="P348" s="33" t="str">
        <f t="shared" si="37"/>
        <v>ja</v>
      </c>
      <c r="Q348" s="33" t="str">
        <f t="shared" si="38"/>
        <v>bis 2012</v>
      </c>
      <c r="R348" s="38">
        <f t="shared" si="39"/>
        <v>0.5</v>
      </c>
      <c r="S348" s="35">
        <f t="shared" si="40"/>
        <v>74.55</v>
      </c>
      <c r="T348" s="39"/>
      <c r="U348" s="33" t="str">
        <f>IF(OR(T348="x",ISNUMBER(MATCH(SUBSTITUTE(A348,"-",""),Kundenbestand!$C$5:$C$3004,0)),ISNUMBER(MATCH(SUBSTITUTE(B348,"-",""),Kundenbestand!$C$5:$C$3004,0))),"x","")</f>
        <v/>
      </c>
      <c r="V348" s="35">
        <f t="shared" si="41"/>
        <v>0</v>
      </c>
    </row>
    <row r="349" spans="1:22" x14ac:dyDescent="0.3">
      <c r="A349" s="33" t="s">
        <v>1938</v>
      </c>
      <c r="B349" s="33" t="s">
        <v>1939</v>
      </c>
      <c r="C349" s="33" t="s">
        <v>233</v>
      </c>
      <c r="D349" s="33" t="s">
        <v>1940</v>
      </c>
      <c r="E349" s="33" t="s">
        <v>1247</v>
      </c>
      <c r="F349" s="33" t="s">
        <v>1941</v>
      </c>
      <c r="G349" s="34">
        <v>43079</v>
      </c>
      <c r="H349" s="33">
        <f t="shared" si="35"/>
        <v>2017</v>
      </c>
      <c r="I349" s="35">
        <v>154.01</v>
      </c>
      <c r="J349" s="36">
        <v>1.42</v>
      </c>
      <c r="K349" s="35">
        <f t="shared" si="36"/>
        <v>218.69419999999997</v>
      </c>
      <c r="L349" s="33" t="s">
        <v>1733</v>
      </c>
      <c r="M349" s="33" t="s">
        <v>1734</v>
      </c>
      <c r="N349" s="33" t="s">
        <v>1942</v>
      </c>
      <c r="O349" s="37" t="s">
        <v>213</v>
      </c>
      <c r="P349" s="33" t="str">
        <f t="shared" si="37"/>
        <v>ja</v>
      </c>
      <c r="Q349" s="33" t="str">
        <f t="shared" si="38"/>
        <v>2017–2020</v>
      </c>
      <c r="R349" s="38">
        <f t="shared" si="39"/>
        <v>0.25</v>
      </c>
      <c r="S349" s="35">
        <f t="shared" si="40"/>
        <v>164.02064999999999</v>
      </c>
      <c r="T349" s="39"/>
      <c r="U349" s="33" t="str">
        <f>IF(OR(T349="x",ISNUMBER(MATCH(SUBSTITUTE(A349,"-",""),Kundenbestand!$C$5:$C$3004,0)),ISNUMBER(MATCH(SUBSTITUTE(B349,"-",""),Kundenbestand!$C$5:$C$3004,0))),"x","")</f>
        <v/>
      </c>
      <c r="V349" s="35">
        <f t="shared" si="41"/>
        <v>0</v>
      </c>
    </row>
    <row r="350" spans="1:22" x14ac:dyDescent="0.3">
      <c r="A350" s="33" t="s">
        <v>1943</v>
      </c>
      <c r="B350" s="33" t="s">
        <v>1944</v>
      </c>
      <c r="C350" s="33" t="s">
        <v>233</v>
      </c>
      <c r="D350" s="33" t="s">
        <v>1945</v>
      </c>
      <c r="E350" s="33" t="s">
        <v>1247</v>
      </c>
      <c r="F350" s="33" t="s">
        <v>1946</v>
      </c>
      <c r="G350" s="34">
        <v>37886</v>
      </c>
      <c r="H350" s="33">
        <f t="shared" si="35"/>
        <v>2003</v>
      </c>
      <c r="I350" s="35">
        <v>168</v>
      </c>
      <c r="J350" s="36">
        <v>1.42</v>
      </c>
      <c r="K350" s="35">
        <f t="shared" si="36"/>
        <v>238.56</v>
      </c>
      <c r="L350" s="33" t="s">
        <v>1733</v>
      </c>
      <c r="M350" s="33" t="s">
        <v>1734</v>
      </c>
      <c r="N350" s="33" t="s">
        <v>1947</v>
      </c>
      <c r="O350" s="37" t="s">
        <v>213</v>
      </c>
      <c r="P350" s="33" t="str">
        <f t="shared" si="37"/>
        <v>ja</v>
      </c>
      <c r="Q350" s="33" t="str">
        <f t="shared" si="38"/>
        <v>bis 2012</v>
      </c>
      <c r="R350" s="38">
        <f t="shared" si="39"/>
        <v>0.5</v>
      </c>
      <c r="S350" s="35">
        <f t="shared" si="40"/>
        <v>119.28</v>
      </c>
      <c r="T350" s="39"/>
      <c r="U350" s="33" t="str">
        <f>IF(OR(T350="x",ISNUMBER(MATCH(SUBSTITUTE(A350,"-",""),Kundenbestand!$C$5:$C$3004,0)),ISNUMBER(MATCH(SUBSTITUTE(B350,"-",""),Kundenbestand!$C$5:$C$3004,0))),"x","")</f>
        <v/>
      </c>
      <c r="V350" s="35">
        <f t="shared" si="41"/>
        <v>0</v>
      </c>
    </row>
    <row r="351" spans="1:22" x14ac:dyDescent="0.3">
      <c r="A351" s="33" t="s">
        <v>1948</v>
      </c>
      <c r="B351" s="33" t="s">
        <v>1949</v>
      </c>
      <c r="C351" s="33" t="s">
        <v>233</v>
      </c>
      <c r="D351" s="33" t="s">
        <v>1950</v>
      </c>
      <c r="E351" s="33" t="s">
        <v>1247</v>
      </c>
      <c r="F351" s="33" t="s">
        <v>1951</v>
      </c>
      <c r="G351" s="34">
        <v>42134</v>
      </c>
      <c r="H351" s="33">
        <f t="shared" si="35"/>
        <v>2015</v>
      </c>
      <c r="I351" s="35">
        <v>154.01</v>
      </c>
      <c r="J351" s="36">
        <v>1.42</v>
      </c>
      <c r="K351" s="35">
        <f t="shared" si="36"/>
        <v>218.69419999999997</v>
      </c>
      <c r="L351" s="33" t="s">
        <v>1733</v>
      </c>
      <c r="M351" s="33" t="s">
        <v>1734</v>
      </c>
      <c r="N351" s="33" t="s">
        <v>1952</v>
      </c>
      <c r="O351" s="37" t="s">
        <v>213</v>
      </c>
      <c r="P351" s="33" t="str">
        <f t="shared" si="37"/>
        <v>ja</v>
      </c>
      <c r="Q351" s="33" t="str">
        <f t="shared" si="38"/>
        <v>2013–2016</v>
      </c>
      <c r="R351" s="38">
        <f t="shared" si="39"/>
        <v>0.4</v>
      </c>
      <c r="S351" s="35">
        <f t="shared" si="40"/>
        <v>131.21651999999997</v>
      </c>
      <c r="T351" s="39"/>
      <c r="U351" s="33" t="str">
        <f>IF(OR(T351="x",ISNUMBER(MATCH(SUBSTITUTE(A351,"-",""),Kundenbestand!$C$5:$C$3004,0)),ISNUMBER(MATCH(SUBSTITUTE(B351,"-",""),Kundenbestand!$C$5:$C$3004,0))),"x","")</f>
        <v/>
      </c>
      <c r="V351" s="35">
        <f t="shared" si="41"/>
        <v>0</v>
      </c>
    </row>
    <row r="352" spans="1:22" x14ac:dyDescent="0.3">
      <c r="A352" s="33" t="s">
        <v>1953</v>
      </c>
      <c r="B352" s="33" t="s">
        <v>1954</v>
      </c>
      <c r="C352" s="33" t="s">
        <v>233</v>
      </c>
      <c r="D352" s="33" t="s">
        <v>1955</v>
      </c>
      <c r="E352" s="33" t="s">
        <v>1247</v>
      </c>
      <c r="F352" s="33" t="s">
        <v>1956</v>
      </c>
      <c r="G352" s="34">
        <v>43009</v>
      </c>
      <c r="H352" s="33">
        <f t="shared" si="35"/>
        <v>2017</v>
      </c>
      <c r="I352" s="35">
        <v>189</v>
      </c>
      <c r="J352" s="36">
        <v>1.42</v>
      </c>
      <c r="K352" s="35">
        <f t="shared" si="36"/>
        <v>268.38</v>
      </c>
      <c r="L352" s="33" t="s">
        <v>1733</v>
      </c>
      <c r="M352" s="33" t="s">
        <v>1734</v>
      </c>
      <c r="N352" s="33" t="s">
        <v>1957</v>
      </c>
      <c r="O352" s="37" t="s">
        <v>213</v>
      </c>
      <c r="P352" s="33" t="str">
        <f t="shared" si="37"/>
        <v>ja</v>
      </c>
      <c r="Q352" s="33" t="str">
        <f t="shared" si="38"/>
        <v>2017–2020</v>
      </c>
      <c r="R352" s="38">
        <f t="shared" si="39"/>
        <v>0.25</v>
      </c>
      <c r="S352" s="35">
        <f t="shared" si="40"/>
        <v>201.285</v>
      </c>
      <c r="T352" s="39"/>
      <c r="U352" s="33" t="str">
        <f>IF(OR(T352="x",ISNUMBER(MATCH(SUBSTITUTE(A352,"-",""),Kundenbestand!$C$5:$C$3004,0)),ISNUMBER(MATCH(SUBSTITUTE(B352,"-",""),Kundenbestand!$C$5:$C$3004,0))),"x","")</f>
        <v/>
      </c>
      <c r="V352" s="35">
        <f t="shared" si="41"/>
        <v>0</v>
      </c>
    </row>
    <row r="353" spans="1:22" x14ac:dyDescent="0.3">
      <c r="A353" s="33" t="s">
        <v>1958</v>
      </c>
      <c r="B353" s="33" t="s">
        <v>1959</v>
      </c>
      <c r="C353" s="33" t="s">
        <v>233</v>
      </c>
      <c r="D353" s="33" t="s">
        <v>1960</v>
      </c>
      <c r="E353" s="33" t="s">
        <v>1247</v>
      </c>
      <c r="F353" s="33" t="s">
        <v>1961</v>
      </c>
      <c r="G353" s="34">
        <v>40441</v>
      </c>
      <c r="H353" s="33">
        <f t="shared" si="35"/>
        <v>2010</v>
      </c>
      <c r="I353" s="35">
        <v>196</v>
      </c>
      <c r="J353" s="36">
        <v>1.42</v>
      </c>
      <c r="K353" s="35">
        <f t="shared" si="36"/>
        <v>278.32</v>
      </c>
      <c r="L353" s="33" t="s">
        <v>1733</v>
      </c>
      <c r="M353" s="33" t="s">
        <v>1734</v>
      </c>
      <c r="N353" s="33" t="s">
        <v>326</v>
      </c>
      <c r="O353" s="37" t="s">
        <v>213</v>
      </c>
      <c r="P353" s="33" t="str">
        <f t="shared" si="37"/>
        <v>ja</v>
      </c>
      <c r="Q353" s="33" t="str">
        <f t="shared" si="38"/>
        <v>bis 2012</v>
      </c>
      <c r="R353" s="38">
        <f t="shared" si="39"/>
        <v>0.5</v>
      </c>
      <c r="S353" s="35">
        <f t="shared" si="40"/>
        <v>139.16</v>
      </c>
      <c r="T353" s="39"/>
      <c r="U353" s="33" t="str">
        <f>IF(OR(T353="x",ISNUMBER(MATCH(SUBSTITUTE(A353,"-",""),Kundenbestand!$C$5:$C$3004,0)),ISNUMBER(MATCH(SUBSTITUTE(B353,"-",""),Kundenbestand!$C$5:$C$3004,0))),"x","")</f>
        <v/>
      </c>
      <c r="V353" s="35">
        <f t="shared" si="41"/>
        <v>0</v>
      </c>
    </row>
    <row r="354" spans="1:22" x14ac:dyDescent="0.3">
      <c r="A354" s="33" t="s">
        <v>1962</v>
      </c>
      <c r="B354" s="33" t="s">
        <v>1963</v>
      </c>
      <c r="C354" s="33" t="s">
        <v>233</v>
      </c>
      <c r="D354" s="33" t="s">
        <v>1964</v>
      </c>
      <c r="E354" s="33" t="s">
        <v>1247</v>
      </c>
      <c r="F354" s="33" t="s">
        <v>1965</v>
      </c>
      <c r="G354" s="34">
        <v>37403</v>
      </c>
      <c r="H354" s="33">
        <f t="shared" si="35"/>
        <v>2002</v>
      </c>
      <c r="I354" s="35">
        <v>126</v>
      </c>
      <c r="J354" s="36">
        <v>1.42</v>
      </c>
      <c r="K354" s="35">
        <f t="shared" si="36"/>
        <v>178.92</v>
      </c>
      <c r="L354" s="33" t="s">
        <v>1733</v>
      </c>
      <c r="M354" s="33" t="s">
        <v>1734</v>
      </c>
      <c r="N354" s="33" t="s">
        <v>1966</v>
      </c>
      <c r="O354" s="37" t="s">
        <v>213</v>
      </c>
      <c r="P354" s="33" t="str">
        <f t="shared" si="37"/>
        <v>ja</v>
      </c>
      <c r="Q354" s="33" t="str">
        <f t="shared" si="38"/>
        <v>bis 2012</v>
      </c>
      <c r="R354" s="38">
        <f t="shared" si="39"/>
        <v>0.5</v>
      </c>
      <c r="S354" s="35">
        <f t="shared" si="40"/>
        <v>89.46</v>
      </c>
      <c r="T354" s="39"/>
      <c r="U354" s="33" t="str">
        <f>IF(OR(T354="x",ISNUMBER(MATCH(SUBSTITUTE(A354,"-",""),Kundenbestand!$C$5:$C$3004,0)),ISNUMBER(MATCH(SUBSTITUTE(B354,"-",""),Kundenbestand!$C$5:$C$3004,0))),"x","")</f>
        <v/>
      </c>
      <c r="V354" s="35">
        <f t="shared" si="41"/>
        <v>0</v>
      </c>
    </row>
    <row r="355" spans="1:22" x14ac:dyDescent="0.3">
      <c r="A355" s="33" t="s">
        <v>1967</v>
      </c>
      <c r="B355" s="33" t="s">
        <v>1968</v>
      </c>
      <c r="C355" s="33" t="s">
        <v>233</v>
      </c>
      <c r="D355" s="33" t="s">
        <v>1969</v>
      </c>
      <c r="E355" s="33" t="s">
        <v>1247</v>
      </c>
      <c r="F355" s="33" t="s">
        <v>1970</v>
      </c>
      <c r="G355" s="34">
        <v>38166</v>
      </c>
      <c r="H355" s="33">
        <f t="shared" si="35"/>
        <v>2004</v>
      </c>
      <c r="I355" s="35">
        <v>133</v>
      </c>
      <c r="J355" s="36">
        <v>1.42</v>
      </c>
      <c r="K355" s="35">
        <f t="shared" si="36"/>
        <v>188.85999999999999</v>
      </c>
      <c r="L355" s="33" t="s">
        <v>1733</v>
      </c>
      <c r="M355" s="33" t="s">
        <v>1734</v>
      </c>
      <c r="N355" s="33" t="s">
        <v>1971</v>
      </c>
      <c r="O355" s="37" t="s">
        <v>213</v>
      </c>
      <c r="P355" s="33" t="str">
        <f t="shared" si="37"/>
        <v>ja</v>
      </c>
      <c r="Q355" s="33" t="str">
        <f t="shared" si="38"/>
        <v>bis 2012</v>
      </c>
      <c r="R355" s="38">
        <f t="shared" si="39"/>
        <v>0.5</v>
      </c>
      <c r="S355" s="35">
        <f t="shared" si="40"/>
        <v>94.429999999999993</v>
      </c>
      <c r="T355" s="39"/>
      <c r="U355" s="33" t="str">
        <f>IF(OR(T355="x",ISNUMBER(MATCH(SUBSTITUTE(A355,"-",""),Kundenbestand!$C$5:$C$3004,0)),ISNUMBER(MATCH(SUBSTITUTE(B355,"-",""),Kundenbestand!$C$5:$C$3004,0))),"x","")</f>
        <v/>
      </c>
      <c r="V355" s="35">
        <f t="shared" si="41"/>
        <v>0</v>
      </c>
    </row>
    <row r="356" spans="1:22" x14ac:dyDescent="0.3">
      <c r="A356" s="33" t="s">
        <v>1972</v>
      </c>
      <c r="B356" s="33" t="s">
        <v>1973</v>
      </c>
      <c r="C356" s="33" t="s">
        <v>233</v>
      </c>
      <c r="D356" s="33" t="s">
        <v>1974</v>
      </c>
      <c r="E356" s="33" t="s">
        <v>1247</v>
      </c>
      <c r="F356" s="33" t="s">
        <v>1975</v>
      </c>
      <c r="G356" s="34">
        <v>41225</v>
      </c>
      <c r="H356" s="33">
        <f t="shared" si="35"/>
        <v>2012</v>
      </c>
      <c r="I356" s="35">
        <v>308</v>
      </c>
      <c r="J356" s="36">
        <v>1.42</v>
      </c>
      <c r="K356" s="35">
        <f t="shared" si="36"/>
        <v>437.35999999999996</v>
      </c>
      <c r="L356" s="33" t="s">
        <v>1733</v>
      </c>
      <c r="M356" s="33" t="s">
        <v>1734</v>
      </c>
      <c r="N356" s="33" t="s">
        <v>1976</v>
      </c>
      <c r="O356" s="37" t="s">
        <v>213</v>
      </c>
      <c r="P356" s="33" t="str">
        <f t="shared" si="37"/>
        <v>ja</v>
      </c>
      <c r="Q356" s="33" t="str">
        <f t="shared" si="38"/>
        <v>bis 2012</v>
      </c>
      <c r="R356" s="38">
        <f t="shared" si="39"/>
        <v>0.5</v>
      </c>
      <c r="S356" s="35">
        <f t="shared" si="40"/>
        <v>218.67999999999998</v>
      </c>
      <c r="T356" s="39"/>
      <c r="U356" s="33" t="str">
        <f>IF(OR(T356="x",ISNUMBER(MATCH(SUBSTITUTE(A356,"-",""),Kundenbestand!$C$5:$C$3004,0)),ISNUMBER(MATCH(SUBSTITUTE(B356,"-",""),Kundenbestand!$C$5:$C$3004,0))),"x","")</f>
        <v/>
      </c>
      <c r="V356" s="35">
        <f t="shared" si="41"/>
        <v>0</v>
      </c>
    </row>
    <row r="357" spans="1:22" x14ac:dyDescent="0.3">
      <c r="A357" s="33" t="s">
        <v>1977</v>
      </c>
      <c r="B357" s="33" t="s">
        <v>1978</v>
      </c>
      <c r="C357" s="33" t="s">
        <v>233</v>
      </c>
      <c r="D357" s="33" t="s">
        <v>1888</v>
      </c>
      <c r="E357" s="33" t="s">
        <v>1247</v>
      </c>
      <c r="F357" s="33" t="s">
        <v>1979</v>
      </c>
      <c r="G357" s="34">
        <v>39524</v>
      </c>
      <c r="H357" s="33">
        <f t="shared" si="35"/>
        <v>2008</v>
      </c>
      <c r="I357" s="35">
        <v>245</v>
      </c>
      <c r="J357" s="36">
        <v>1.42</v>
      </c>
      <c r="K357" s="35">
        <f t="shared" si="36"/>
        <v>347.9</v>
      </c>
      <c r="L357" s="33" t="s">
        <v>1733</v>
      </c>
      <c r="M357" s="33" t="s">
        <v>1734</v>
      </c>
      <c r="N357" s="33" t="s">
        <v>1980</v>
      </c>
      <c r="O357" s="37" t="s">
        <v>213</v>
      </c>
      <c r="P357" s="33" t="str">
        <f t="shared" si="37"/>
        <v>ja</v>
      </c>
      <c r="Q357" s="33" t="str">
        <f t="shared" si="38"/>
        <v>bis 2012</v>
      </c>
      <c r="R357" s="38">
        <f t="shared" si="39"/>
        <v>0.5</v>
      </c>
      <c r="S357" s="35">
        <f t="shared" si="40"/>
        <v>173.95</v>
      </c>
      <c r="T357" s="39"/>
      <c r="U357" s="33" t="str">
        <f>IF(OR(T357="x",ISNUMBER(MATCH(SUBSTITUTE(A357,"-",""),Kundenbestand!$C$5:$C$3004,0)),ISNUMBER(MATCH(SUBSTITUTE(B357,"-",""),Kundenbestand!$C$5:$C$3004,0))),"x","")</f>
        <v/>
      </c>
      <c r="V357" s="35">
        <f t="shared" si="41"/>
        <v>0</v>
      </c>
    </row>
    <row r="358" spans="1:22" x14ac:dyDescent="0.3">
      <c r="A358" s="33" t="s">
        <v>1981</v>
      </c>
      <c r="B358" s="33" t="s">
        <v>1982</v>
      </c>
      <c r="C358" s="33" t="s">
        <v>233</v>
      </c>
      <c r="D358" s="33" t="s">
        <v>1983</v>
      </c>
      <c r="E358" s="33" t="s">
        <v>1247</v>
      </c>
      <c r="F358" s="33" t="s">
        <v>1984</v>
      </c>
      <c r="G358" s="34">
        <v>39524</v>
      </c>
      <c r="H358" s="33">
        <f t="shared" si="35"/>
        <v>2008</v>
      </c>
      <c r="I358" s="35">
        <v>294</v>
      </c>
      <c r="J358" s="36">
        <v>1.42</v>
      </c>
      <c r="K358" s="35">
        <f t="shared" si="36"/>
        <v>417.47999999999996</v>
      </c>
      <c r="L358" s="33" t="s">
        <v>1733</v>
      </c>
      <c r="M358" s="33" t="s">
        <v>1734</v>
      </c>
      <c r="N358" s="33" t="s">
        <v>1985</v>
      </c>
      <c r="O358" s="37" t="s">
        <v>213</v>
      </c>
      <c r="P358" s="33" t="str">
        <f t="shared" si="37"/>
        <v>ja</v>
      </c>
      <c r="Q358" s="33" t="str">
        <f t="shared" si="38"/>
        <v>bis 2012</v>
      </c>
      <c r="R358" s="38">
        <f t="shared" si="39"/>
        <v>0.5</v>
      </c>
      <c r="S358" s="35">
        <f t="shared" si="40"/>
        <v>208.73999999999998</v>
      </c>
      <c r="T358" s="39"/>
      <c r="U358" s="33" t="str">
        <f>IF(OR(T358="x",ISNUMBER(MATCH(SUBSTITUTE(A358,"-",""),Kundenbestand!$C$5:$C$3004,0)),ISNUMBER(MATCH(SUBSTITUTE(B358,"-",""),Kundenbestand!$C$5:$C$3004,0))),"x","")</f>
        <v/>
      </c>
      <c r="V358" s="35">
        <f t="shared" si="41"/>
        <v>0</v>
      </c>
    </row>
    <row r="359" spans="1:22" x14ac:dyDescent="0.3">
      <c r="A359" s="33" t="s">
        <v>1986</v>
      </c>
      <c r="B359" s="33" t="s">
        <v>1987</v>
      </c>
      <c r="C359" s="33" t="s">
        <v>233</v>
      </c>
      <c r="D359" s="33" t="s">
        <v>1988</v>
      </c>
      <c r="E359" s="33" t="s">
        <v>1989</v>
      </c>
      <c r="F359" s="33" t="s">
        <v>1990</v>
      </c>
      <c r="G359" s="34">
        <v>42926</v>
      </c>
      <c r="H359" s="33">
        <f t="shared" si="35"/>
        <v>2017</v>
      </c>
      <c r="I359" s="35">
        <v>126</v>
      </c>
      <c r="J359" s="36">
        <v>1.42</v>
      </c>
      <c r="K359" s="35">
        <f t="shared" si="36"/>
        <v>178.92</v>
      </c>
      <c r="L359" s="33" t="s">
        <v>1733</v>
      </c>
      <c r="M359" s="33" t="s">
        <v>1734</v>
      </c>
      <c r="N359" s="33" t="s">
        <v>1991</v>
      </c>
      <c r="O359" s="37" t="s">
        <v>87</v>
      </c>
      <c r="P359" s="33" t="str">
        <f t="shared" si="37"/>
        <v>ja</v>
      </c>
      <c r="Q359" s="33" t="str">
        <f t="shared" si="38"/>
        <v>2017–2020</v>
      </c>
      <c r="R359" s="38">
        <f t="shared" si="39"/>
        <v>0.25</v>
      </c>
      <c r="S359" s="35">
        <f t="shared" si="40"/>
        <v>134.19</v>
      </c>
      <c r="T359" s="39"/>
      <c r="U359" s="33" t="str">
        <f>IF(OR(T359="x",ISNUMBER(MATCH(SUBSTITUTE(A359,"-",""),Kundenbestand!$C$5:$C$3004,0)),ISNUMBER(MATCH(SUBSTITUTE(B359,"-",""),Kundenbestand!$C$5:$C$3004,0))),"x","")</f>
        <v/>
      </c>
      <c r="V359" s="35">
        <f t="shared" si="41"/>
        <v>0</v>
      </c>
    </row>
    <row r="360" spans="1:22" x14ac:dyDescent="0.3">
      <c r="A360" s="33" t="s">
        <v>1992</v>
      </c>
      <c r="B360" s="33" t="s">
        <v>1993</v>
      </c>
      <c r="C360" s="33" t="s">
        <v>233</v>
      </c>
      <c r="D360" s="33" t="s">
        <v>1609</v>
      </c>
      <c r="E360" s="33" t="s">
        <v>1994</v>
      </c>
      <c r="F360" s="33" t="s">
        <v>1995</v>
      </c>
      <c r="G360" s="34">
        <v>43171</v>
      </c>
      <c r="H360" s="33">
        <f t="shared" si="35"/>
        <v>2018</v>
      </c>
      <c r="I360" s="35">
        <v>168</v>
      </c>
      <c r="J360" s="36">
        <v>1.42</v>
      </c>
      <c r="K360" s="35">
        <f t="shared" si="36"/>
        <v>238.56</v>
      </c>
      <c r="L360" s="33" t="s">
        <v>1733</v>
      </c>
      <c r="M360" s="33" t="s">
        <v>1734</v>
      </c>
      <c r="N360" s="33" t="s">
        <v>1996</v>
      </c>
      <c r="O360" s="37" t="s">
        <v>94</v>
      </c>
      <c r="P360" s="33" t="str">
        <f t="shared" si="37"/>
        <v>ja</v>
      </c>
      <c r="Q360" s="33" t="str">
        <f t="shared" si="38"/>
        <v>2017–2020</v>
      </c>
      <c r="R360" s="38">
        <f t="shared" si="39"/>
        <v>0.25</v>
      </c>
      <c r="S360" s="35">
        <f t="shared" si="40"/>
        <v>178.92000000000002</v>
      </c>
      <c r="T360" s="39"/>
      <c r="U360" s="33" t="str">
        <f>IF(OR(T360="x",ISNUMBER(MATCH(SUBSTITUTE(A360,"-",""),Kundenbestand!$C$5:$C$3004,0)),ISNUMBER(MATCH(SUBSTITUTE(B360,"-",""),Kundenbestand!$C$5:$C$3004,0))),"x","")</f>
        <v/>
      </c>
      <c r="V360" s="35">
        <f t="shared" si="41"/>
        <v>0</v>
      </c>
    </row>
    <row r="361" spans="1:22" x14ac:dyDescent="0.3">
      <c r="A361" s="33" t="s">
        <v>1997</v>
      </c>
      <c r="B361" s="33" t="s">
        <v>1998</v>
      </c>
      <c r="C361" s="33" t="s">
        <v>233</v>
      </c>
      <c r="D361" s="33" t="s">
        <v>1999</v>
      </c>
      <c r="E361" s="33" t="s">
        <v>2000</v>
      </c>
      <c r="F361" s="33" t="s">
        <v>2001</v>
      </c>
      <c r="G361" s="34">
        <v>42503</v>
      </c>
      <c r="H361" s="33">
        <f t="shared" si="35"/>
        <v>2016</v>
      </c>
      <c r="I361" s="35">
        <v>112</v>
      </c>
      <c r="J361" s="36">
        <v>1.42</v>
      </c>
      <c r="K361" s="35">
        <f t="shared" si="36"/>
        <v>159.04</v>
      </c>
      <c r="L361" s="33" t="s">
        <v>1733</v>
      </c>
      <c r="M361" s="33" t="s">
        <v>1734</v>
      </c>
      <c r="N361" s="33" t="s">
        <v>2002</v>
      </c>
      <c r="O361" s="37" t="s">
        <v>94</v>
      </c>
      <c r="P361" s="33" t="str">
        <f t="shared" si="37"/>
        <v>ja</v>
      </c>
      <c r="Q361" s="33" t="str">
        <f t="shared" si="38"/>
        <v>2013–2016</v>
      </c>
      <c r="R361" s="38">
        <f t="shared" si="39"/>
        <v>0.4</v>
      </c>
      <c r="S361" s="35">
        <f t="shared" si="40"/>
        <v>95.423999999999992</v>
      </c>
      <c r="T361" s="39"/>
      <c r="U361" s="33" t="str">
        <f>IF(OR(T361="x",ISNUMBER(MATCH(SUBSTITUTE(A361,"-",""),Kundenbestand!$C$5:$C$3004,0)),ISNUMBER(MATCH(SUBSTITUTE(B361,"-",""),Kundenbestand!$C$5:$C$3004,0))),"x","")</f>
        <v/>
      </c>
      <c r="V361" s="35">
        <f t="shared" si="41"/>
        <v>0</v>
      </c>
    </row>
    <row r="362" spans="1:22" x14ac:dyDescent="0.3">
      <c r="A362" s="33" t="s">
        <v>2003</v>
      </c>
      <c r="B362" s="33" t="s">
        <v>2004</v>
      </c>
      <c r="C362" s="33" t="s">
        <v>233</v>
      </c>
      <c r="D362" s="33" t="s">
        <v>2005</v>
      </c>
      <c r="E362" s="33" t="s">
        <v>2006</v>
      </c>
      <c r="F362" s="33" t="s">
        <v>110</v>
      </c>
      <c r="G362" s="34">
        <v>42989</v>
      </c>
      <c r="H362" s="33">
        <f t="shared" si="35"/>
        <v>2017</v>
      </c>
      <c r="I362" s="35">
        <v>476</v>
      </c>
      <c r="J362" s="36">
        <v>1.42</v>
      </c>
      <c r="K362" s="35">
        <f t="shared" si="36"/>
        <v>675.92</v>
      </c>
      <c r="L362" s="33" t="s">
        <v>1733</v>
      </c>
      <c r="M362" s="33" t="s">
        <v>1734</v>
      </c>
      <c r="N362" s="33" t="s">
        <v>2007</v>
      </c>
      <c r="O362" s="37" t="s">
        <v>80</v>
      </c>
      <c r="P362" s="33" t="str">
        <f t="shared" si="37"/>
        <v>ja</v>
      </c>
      <c r="Q362" s="33" t="str">
        <f t="shared" si="38"/>
        <v>2017–2020</v>
      </c>
      <c r="R362" s="38">
        <f t="shared" si="39"/>
        <v>0.25</v>
      </c>
      <c r="S362" s="35">
        <f t="shared" si="40"/>
        <v>506.93999999999994</v>
      </c>
      <c r="T362" s="39"/>
      <c r="U362" s="33" t="str">
        <f>IF(OR(T362="x",ISNUMBER(MATCH(SUBSTITUTE(A362,"-",""),Kundenbestand!$C$5:$C$3004,0)),ISNUMBER(MATCH(SUBSTITUTE(B362,"-",""),Kundenbestand!$C$5:$C$3004,0))),"x","")</f>
        <v/>
      </c>
      <c r="V362" s="35">
        <f t="shared" si="41"/>
        <v>0</v>
      </c>
    </row>
    <row r="363" spans="1:22" x14ac:dyDescent="0.3">
      <c r="A363" s="33" t="s">
        <v>2008</v>
      </c>
      <c r="B363" s="33" t="s">
        <v>2009</v>
      </c>
      <c r="C363" s="33" t="s">
        <v>233</v>
      </c>
      <c r="D363" s="33" t="s">
        <v>1603</v>
      </c>
      <c r="E363" s="33" t="s">
        <v>2010</v>
      </c>
      <c r="F363" s="33"/>
      <c r="G363" s="34">
        <v>41806</v>
      </c>
      <c r="H363" s="33">
        <f t="shared" si="35"/>
        <v>2014</v>
      </c>
      <c r="I363" s="35">
        <v>188.65</v>
      </c>
      <c r="J363" s="36">
        <v>1.42</v>
      </c>
      <c r="K363" s="35">
        <f t="shared" si="36"/>
        <v>267.88299999999998</v>
      </c>
      <c r="L363" s="33" t="s">
        <v>1733</v>
      </c>
      <c r="M363" s="33" t="s">
        <v>1734</v>
      </c>
      <c r="N363" s="33" t="s">
        <v>2011</v>
      </c>
      <c r="O363" s="37" t="s">
        <v>94</v>
      </c>
      <c r="P363" s="33" t="str">
        <f t="shared" si="37"/>
        <v>ja</v>
      </c>
      <c r="Q363" s="33" t="str">
        <f t="shared" si="38"/>
        <v>2013–2016</v>
      </c>
      <c r="R363" s="38">
        <f t="shared" si="39"/>
        <v>0.4</v>
      </c>
      <c r="S363" s="35">
        <f t="shared" si="40"/>
        <v>160.72979999999998</v>
      </c>
      <c r="T363" s="39"/>
      <c r="U363" s="33" t="str">
        <f>IF(OR(T363="x",ISNUMBER(MATCH(SUBSTITUTE(A363,"-",""),Kundenbestand!$C$5:$C$3004,0)),ISNUMBER(MATCH(SUBSTITUTE(B363,"-",""),Kundenbestand!$C$5:$C$3004,0))),"x","")</f>
        <v/>
      </c>
      <c r="V363" s="35">
        <f t="shared" si="41"/>
        <v>0</v>
      </c>
    </row>
    <row r="364" spans="1:22" x14ac:dyDescent="0.3">
      <c r="A364" s="33" t="s">
        <v>2012</v>
      </c>
      <c r="B364" s="33" t="s">
        <v>2013</v>
      </c>
      <c r="C364" s="33" t="s">
        <v>233</v>
      </c>
      <c r="D364" s="33" t="s">
        <v>2014</v>
      </c>
      <c r="E364" s="33" t="s">
        <v>2015</v>
      </c>
      <c r="F364" s="33" t="s">
        <v>2016</v>
      </c>
      <c r="G364" s="34">
        <v>41533</v>
      </c>
      <c r="H364" s="33">
        <f t="shared" si="35"/>
        <v>2013</v>
      </c>
      <c r="I364" s="35">
        <v>83.93</v>
      </c>
      <c r="J364" s="36">
        <v>1.42</v>
      </c>
      <c r="K364" s="35">
        <f t="shared" si="36"/>
        <v>119.1806</v>
      </c>
      <c r="L364" s="33" t="s">
        <v>1733</v>
      </c>
      <c r="M364" s="33" t="s">
        <v>1734</v>
      </c>
      <c r="N364" s="33" t="s">
        <v>2017</v>
      </c>
      <c r="O364" s="37" t="s">
        <v>94</v>
      </c>
      <c r="P364" s="33" t="str">
        <f t="shared" si="37"/>
        <v>ja</v>
      </c>
      <c r="Q364" s="33" t="str">
        <f t="shared" si="38"/>
        <v>2013–2016</v>
      </c>
      <c r="R364" s="38">
        <f t="shared" si="39"/>
        <v>0.4</v>
      </c>
      <c r="S364" s="35">
        <f t="shared" si="40"/>
        <v>71.508359999999996</v>
      </c>
      <c r="T364" s="39"/>
      <c r="U364" s="33" t="str">
        <f>IF(OR(T364="x",ISNUMBER(MATCH(SUBSTITUTE(A364,"-",""),Kundenbestand!$C$5:$C$3004,0)),ISNUMBER(MATCH(SUBSTITUTE(B364,"-",""),Kundenbestand!$C$5:$C$3004,0))),"x","")</f>
        <v/>
      </c>
      <c r="V364" s="35">
        <f t="shared" si="41"/>
        <v>0</v>
      </c>
    </row>
    <row r="365" spans="1:22" x14ac:dyDescent="0.3">
      <c r="A365" s="33" t="s">
        <v>2018</v>
      </c>
      <c r="B365" s="33" t="s">
        <v>2019</v>
      </c>
      <c r="C365" s="33" t="s">
        <v>233</v>
      </c>
      <c r="D365" s="33" t="s">
        <v>2020</v>
      </c>
      <c r="E365" s="33" t="s">
        <v>2021</v>
      </c>
      <c r="F365" s="33" t="s">
        <v>2022</v>
      </c>
      <c r="G365" s="34">
        <v>41953</v>
      </c>
      <c r="H365" s="33">
        <f t="shared" si="35"/>
        <v>2014</v>
      </c>
      <c r="I365" s="35">
        <v>210</v>
      </c>
      <c r="J365" s="36">
        <v>1.42</v>
      </c>
      <c r="K365" s="35">
        <f t="shared" si="36"/>
        <v>298.2</v>
      </c>
      <c r="L365" s="33" t="s">
        <v>1733</v>
      </c>
      <c r="M365" s="33" t="s">
        <v>1734</v>
      </c>
      <c r="N365" s="33" t="s">
        <v>2023</v>
      </c>
      <c r="O365" s="37" t="s">
        <v>94</v>
      </c>
      <c r="P365" s="33" t="str">
        <f t="shared" si="37"/>
        <v>ja</v>
      </c>
      <c r="Q365" s="33" t="str">
        <f t="shared" si="38"/>
        <v>2013–2016</v>
      </c>
      <c r="R365" s="38">
        <f t="shared" si="39"/>
        <v>0.4</v>
      </c>
      <c r="S365" s="35">
        <f t="shared" si="40"/>
        <v>178.92</v>
      </c>
      <c r="T365" s="39"/>
      <c r="U365" s="33" t="str">
        <f>IF(OR(T365="x",ISNUMBER(MATCH(SUBSTITUTE(A365,"-",""),Kundenbestand!$C$5:$C$3004,0)),ISNUMBER(MATCH(SUBSTITUTE(B365,"-",""),Kundenbestand!$C$5:$C$3004,0))),"x","")</f>
        <v/>
      </c>
      <c r="V365" s="35">
        <f t="shared" si="41"/>
        <v>0</v>
      </c>
    </row>
    <row r="366" spans="1:22" x14ac:dyDescent="0.3">
      <c r="A366" s="33" t="s">
        <v>2024</v>
      </c>
      <c r="B366" s="33" t="s">
        <v>2025</v>
      </c>
      <c r="C366" s="33" t="s">
        <v>233</v>
      </c>
      <c r="D366" s="33" t="s">
        <v>2026</v>
      </c>
      <c r="E366" s="33" t="s">
        <v>2027</v>
      </c>
      <c r="F366" s="33" t="s">
        <v>2028</v>
      </c>
      <c r="G366" s="34">
        <v>42043</v>
      </c>
      <c r="H366" s="33">
        <f t="shared" si="35"/>
        <v>2015</v>
      </c>
      <c r="I366" s="35">
        <v>126</v>
      </c>
      <c r="J366" s="36">
        <v>1.42</v>
      </c>
      <c r="K366" s="35">
        <f t="shared" si="36"/>
        <v>178.92</v>
      </c>
      <c r="L366" s="33" t="s">
        <v>1733</v>
      </c>
      <c r="M366" s="33" t="s">
        <v>1734</v>
      </c>
      <c r="N366" s="33" t="s">
        <v>2029</v>
      </c>
      <c r="O366" s="37" t="s">
        <v>87</v>
      </c>
      <c r="P366" s="33" t="str">
        <f t="shared" si="37"/>
        <v>ja</v>
      </c>
      <c r="Q366" s="33" t="str">
        <f t="shared" si="38"/>
        <v>2013–2016</v>
      </c>
      <c r="R366" s="38">
        <f t="shared" si="39"/>
        <v>0.4</v>
      </c>
      <c r="S366" s="35">
        <f t="shared" si="40"/>
        <v>107.35199999999999</v>
      </c>
      <c r="T366" s="39"/>
      <c r="U366" s="33" t="str">
        <f>IF(OR(T366="x",ISNUMBER(MATCH(SUBSTITUTE(A366,"-",""),Kundenbestand!$C$5:$C$3004,0)),ISNUMBER(MATCH(SUBSTITUTE(B366,"-",""),Kundenbestand!$C$5:$C$3004,0))),"x","")</f>
        <v/>
      </c>
      <c r="V366" s="35">
        <f t="shared" si="41"/>
        <v>0</v>
      </c>
    </row>
    <row r="367" spans="1:22" x14ac:dyDescent="0.3">
      <c r="A367" s="33" t="s">
        <v>2030</v>
      </c>
      <c r="B367" s="33" t="s">
        <v>2031</v>
      </c>
      <c r="C367" s="33" t="s">
        <v>233</v>
      </c>
      <c r="D367" s="33" t="s">
        <v>2032</v>
      </c>
      <c r="E367" s="33" t="s">
        <v>2033</v>
      </c>
      <c r="F367" s="33"/>
      <c r="G367" s="34">
        <v>42070</v>
      </c>
      <c r="H367" s="33">
        <f t="shared" si="35"/>
        <v>2015</v>
      </c>
      <c r="I367" s="35">
        <v>168</v>
      </c>
      <c r="J367" s="36">
        <v>1.42</v>
      </c>
      <c r="K367" s="35">
        <f t="shared" si="36"/>
        <v>238.56</v>
      </c>
      <c r="L367" s="33" t="s">
        <v>1733</v>
      </c>
      <c r="M367" s="33" t="s">
        <v>1734</v>
      </c>
      <c r="N367" s="33" t="s">
        <v>2034</v>
      </c>
      <c r="O367" s="37" t="s">
        <v>87</v>
      </c>
      <c r="P367" s="33" t="str">
        <f t="shared" si="37"/>
        <v>ja</v>
      </c>
      <c r="Q367" s="33" t="str">
        <f t="shared" si="38"/>
        <v>2013–2016</v>
      </c>
      <c r="R367" s="38">
        <f t="shared" si="39"/>
        <v>0.4</v>
      </c>
      <c r="S367" s="35">
        <f t="shared" si="40"/>
        <v>143.136</v>
      </c>
      <c r="T367" s="39"/>
      <c r="U367" s="33" t="str">
        <f>IF(OR(T367="x",ISNUMBER(MATCH(SUBSTITUTE(A367,"-",""),Kundenbestand!$C$5:$C$3004,0)),ISNUMBER(MATCH(SUBSTITUTE(B367,"-",""),Kundenbestand!$C$5:$C$3004,0))),"x","")</f>
        <v/>
      </c>
      <c r="V367" s="35">
        <f t="shared" si="41"/>
        <v>0</v>
      </c>
    </row>
    <row r="368" spans="1:22" x14ac:dyDescent="0.3">
      <c r="A368" s="33" t="s">
        <v>2035</v>
      </c>
      <c r="B368" s="33" t="s">
        <v>2036</v>
      </c>
      <c r="C368" s="33" t="s">
        <v>233</v>
      </c>
      <c r="D368" s="33" t="s">
        <v>1392</v>
      </c>
      <c r="E368" s="33" t="s">
        <v>2037</v>
      </c>
      <c r="F368" s="33" t="s">
        <v>2038</v>
      </c>
      <c r="G368" s="34">
        <v>42070</v>
      </c>
      <c r="H368" s="33">
        <f t="shared" si="35"/>
        <v>2015</v>
      </c>
      <c r="I368" s="35">
        <v>140</v>
      </c>
      <c r="J368" s="36">
        <v>1.42</v>
      </c>
      <c r="K368" s="35">
        <f t="shared" si="36"/>
        <v>198.79999999999998</v>
      </c>
      <c r="L368" s="33" t="s">
        <v>1733</v>
      </c>
      <c r="M368" s="33" t="s">
        <v>1734</v>
      </c>
      <c r="N368" s="33" t="s">
        <v>2039</v>
      </c>
      <c r="O368" s="37" t="s">
        <v>87</v>
      </c>
      <c r="P368" s="33" t="str">
        <f t="shared" si="37"/>
        <v>ja</v>
      </c>
      <c r="Q368" s="33" t="str">
        <f t="shared" si="38"/>
        <v>2013–2016</v>
      </c>
      <c r="R368" s="38">
        <f t="shared" si="39"/>
        <v>0.4</v>
      </c>
      <c r="S368" s="35">
        <f t="shared" si="40"/>
        <v>119.27999999999999</v>
      </c>
      <c r="T368" s="39"/>
      <c r="U368" s="33" t="str">
        <f>IF(OR(T368="x",ISNUMBER(MATCH(SUBSTITUTE(A368,"-",""),Kundenbestand!$C$5:$C$3004,0)),ISNUMBER(MATCH(SUBSTITUTE(B368,"-",""),Kundenbestand!$C$5:$C$3004,0))),"x","")</f>
        <v/>
      </c>
      <c r="V368" s="35">
        <f t="shared" si="41"/>
        <v>0</v>
      </c>
    </row>
    <row r="369" spans="1:22" x14ac:dyDescent="0.3">
      <c r="A369" s="33" t="s">
        <v>2040</v>
      </c>
      <c r="B369" s="33" t="s">
        <v>2041</v>
      </c>
      <c r="C369" s="33" t="s">
        <v>233</v>
      </c>
      <c r="D369" s="33" t="s">
        <v>2042</v>
      </c>
      <c r="E369" s="33" t="s">
        <v>2043</v>
      </c>
      <c r="F369" s="33"/>
      <c r="G369" s="34">
        <v>42070</v>
      </c>
      <c r="H369" s="33">
        <f t="shared" si="35"/>
        <v>2015</v>
      </c>
      <c r="I369" s="35">
        <v>154.01</v>
      </c>
      <c r="J369" s="36">
        <v>1.42</v>
      </c>
      <c r="K369" s="35">
        <f t="shared" si="36"/>
        <v>218.69419999999997</v>
      </c>
      <c r="L369" s="33" t="s">
        <v>1733</v>
      </c>
      <c r="M369" s="33" t="s">
        <v>1734</v>
      </c>
      <c r="N369" s="33" t="s">
        <v>2044</v>
      </c>
      <c r="O369" s="37" t="s">
        <v>80</v>
      </c>
      <c r="P369" s="33" t="str">
        <f t="shared" si="37"/>
        <v>ja</v>
      </c>
      <c r="Q369" s="33" t="str">
        <f t="shared" si="38"/>
        <v>2013–2016</v>
      </c>
      <c r="R369" s="38">
        <f t="shared" si="39"/>
        <v>0.4</v>
      </c>
      <c r="S369" s="35">
        <f t="shared" si="40"/>
        <v>131.21651999999997</v>
      </c>
      <c r="T369" s="39"/>
      <c r="U369" s="33" t="str">
        <f>IF(OR(T369="x",ISNUMBER(MATCH(SUBSTITUTE(A369,"-",""),Kundenbestand!$C$5:$C$3004,0)),ISNUMBER(MATCH(SUBSTITUTE(B369,"-",""),Kundenbestand!$C$5:$C$3004,0))),"x","")</f>
        <v/>
      </c>
      <c r="V369" s="35">
        <f t="shared" si="41"/>
        <v>0</v>
      </c>
    </row>
    <row r="370" spans="1:22" x14ac:dyDescent="0.3">
      <c r="A370" s="33" t="s">
        <v>2045</v>
      </c>
      <c r="B370" s="33" t="s">
        <v>2046</v>
      </c>
      <c r="C370" s="33" t="s">
        <v>233</v>
      </c>
      <c r="D370" s="33" t="s">
        <v>2047</v>
      </c>
      <c r="E370" s="33" t="s">
        <v>2048</v>
      </c>
      <c r="F370" s="33" t="s">
        <v>2049</v>
      </c>
      <c r="G370" s="34">
        <v>42926</v>
      </c>
      <c r="H370" s="33">
        <f t="shared" si="35"/>
        <v>2017</v>
      </c>
      <c r="I370" s="35">
        <v>154.01</v>
      </c>
      <c r="J370" s="36">
        <v>1.42</v>
      </c>
      <c r="K370" s="35">
        <f t="shared" si="36"/>
        <v>218.69419999999997</v>
      </c>
      <c r="L370" s="33" t="s">
        <v>1733</v>
      </c>
      <c r="M370" s="33" t="s">
        <v>1734</v>
      </c>
      <c r="N370" s="33" t="s">
        <v>2050</v>
      </c>
      <c r="O370" s="37" t="s">
        <v>118</v>
      </c>
      <c r="P370" s="33" t="str">
        <f t="shared" si="37"/>
        <v>ja</v>
      </c>
      <c r="Q370" s="33" t="str">
        <f t="shared" si="38"/>
        <v>2017–2020</v>
      </c>
      <c r="R370" s="38">
        <f t="shared" si="39"/>
        <v>0.25</v>
      </c>
      <c r="S370" s="35">
        <f t="shared" si="40"/>
        <v>164.02064999999999</v>
      </c>
      <c r="T370" s="39"/>
      <c r="U370" s="33" t="str">
        <f>IF(OR(T370="x",ISNUMBER(MATCH(SUBSTITUTE(A370,"-",""),Kundenbestand!$C$5:$C$3004,0)),ISNUMBER(MATCH(SUBSTITUTE(B370,"-",""),Kundenbestand!$C$5:$C$3004,0))),"x","")</f>
        <v/>
      </c>
      <c r="V370" s="35">
        <f t="shared" si="41"/>
        <v>0</v>
      </c>
    </row>
    <row r="371" spans="1:22" x14ac:dyDescent="0.3">
      <c r="A371" s="33" t="s">
        <v>2051</v>
      </c>
      <c r="B371" s="33" t="s">
        <v>2052</v>
      </c>
      <c r="C371" s="33" t="s">
        <v>233</v>
      </c>
      <c r="D371" s="33" t="s">
        <v>2053</v>
      </c>
      <c r="E371" s="33" t="s">
        <v>2054</v>
      </c>
      <c r="F371" s="33" t="s">
        <v>2055</v>
      </c>
      <c r="G371" s="34">
        <v>42624</v>
      </c>
      <c r="H371" s="33">
        <f t="shared" si="35"/>
        <v>2016</v>
      </c>
      <c r="I371" s="35">
        <v>140</v>
      </c>
      <c r="J371" s="36">
        <v>1.42</v>
      </c>
      <c r="K371" s="35">
        <f t="shared" si="36"/>
        <v>198.79999999999998</v>
      </c>
      <c r="L371" s="33" t="s">
        <v>1733</v>
      </c>
      <c r="M371" s="33" t="s">
        <v>1734</v>
      </c>
      <c r="N371" s="33" t="s">
        <v>2056</v>
      </c>
      <c r="O371" s="37" t="s">
        <v>87</v>
      </c>
      <c r="P371" s="33" t="str">
        <f t="shared" si="37"/>
        <v>ja</v>
      </c>
      <c r="Q371" s="33" t="str">
        <f t="shared" si="38"/>
        <v>2013–2016</v>
      </c>
      <c r="R371" s="38">
        <f t="shared" si="39"/>
        <v>0.4</v>
      </c>
      <c r="S371" s="35">
        <f t="shared" si="40"/>
        <v>119.27999999999999</v>
      </c>
      <c r="T371" s="39"/>
      <c r="U371" s="33" t="str">
        <f>IF(OR(T371="x",ISNUMBER(MATCH(SUBSTITUTE(A371,"-",""),Kundenbestand!$C$5:$C$3004,0)),ISNUMBER(MATCH(SUBSTITUTE(B371,"-",""),Kundenbestand!$C$5:$C$3004,0))),"x","")</f>
        <v/>
      </c>
      <c r="V371" s="35">
        <f t="shared" si="41"/>
        <v>0</v>
      </c>
    </row>
    <row r="372" spans="1:22" x14ac:dyDescent="0.3">
      <c r="A372" s="33" t="s">
        <v>2057</v>
      </c>
      <c r="B372" s="33" t="s">
        <v>2058</v>
      </c>
      <c r="C372" s="33" t="s">
        <v>233</v>
      </c>
      <c r="D372" s="33" t="s">
        <v>399</v>
      </c>
      <c r="E372" s="33" t="s">
        <v>2059</v>
      </c>
      <c r="F372" s="33"/>
      <c r="G372" s="34">
        <v>42624</v>
      </c>
      <c r="H372" s="33">
        <f t="shared" si="35"/>
        <v>2016</v>
      </c>
      <c r="I372" s="35">
        <v>224</v>
      </c>
      <c r="J372" s="36">
        <v>1.42</v>
      </c>
      <c r="K372" s="35">
        <f t="shared" si="36"/>
        <v>318.08</v>
      </c>
      <c r="L372" s="33" t="s">
        <v>1733</v>
      </c>
      <c r="M372" s="33" t="s">
        <v>1734</v>
      </c>
      <c r="N372" s="33" t="s">
        <v>2060</v>
      </c>
      <c r="O372" s="37" t="s">
        <v>118</v>
      </c>
      <c r="P372" s="33" t="str">
        <f t="shared" si="37"/>
        <v>ja</v>
      </c>
      <c r="Q372" s="33" t="str">
        <f t="shared" si="38"/>
        <v>2013–2016</v>
      </c>
      <c r="R372" s="38">
        <f t="shared" si="39"/>
        <v>0.4</v>
      </c>
      <c r="S372" s="35">
        <f t="shared" si="40"/>
        <v>190.84799999999998</v>
      </c>
      <c r="T372" s="39"/>
      <c r="U372" s="33" t="str">
        <f>IF(OR(T372="x",ISNUMBER(MATCH(SUBSTITUTE(A372,"-",""),Kundenbestand!$C$5:$C$3004,0)),ISNUMBER(MATCH(SUBSTITUTE(B372,"-",""),Kundenbestand!$C$5:$C$3004,0))),"x","")</f>
        <v/>
      </c>
      <c r="V372" s="35">
        <f t="shared" si="41"/>
        <v>0</v>
      </c>
    </row>
    <row r="373" spans="1:22" x14ac:dyDescent="0.3">
      <c r="A373" s="33" t="s">
        <v>2061</v>
      </c>
      <c r="B373" s="33" t="s">
        <v>2062</v>
      </c>
      <c r="C373" s="33" t="s">
        <v>233</v>
      </c>
      <c r="D373" s="33" t="s">
        <v>2063</v>
      </c>
      <c r="E373" s="33" t="s">
        <v>2064</v>
      </c>
      <c r="F373" s="33"/>
      <c r="G373" s="34">
        <v>42624</v>
      </c>
      <c r="H373" s="33">
        <f t="shared" si="35"/>
        <v>2016</v>
      </c>
      <c r="I373" s="35">
        <v>210</v>
      </c>
      <c r="J373" s="36">
        <v>1.42</v>
      </c>
      <c r="K373" s="35">
        <f t="shared" si="36"/>
        <v>298.2</v>
      </c>
      <c r="L373" s="33" t="s">
        <v>1733</v>
      </c>
      <c r="M373" s="33" t="s">
        <v>1734</v>
      </c>
      <c r="N373" s="33" t="s">
        <v>2065</v>
      </c>
      <c r="O373" s="37" t="s">
        <v>80</v>
      </c>
      <c r="P373" s="33" t="str">
        <f t="shared" si="37"/>
        <v>ja</v>
      </c>
      <c r="Q373" s="33" t="str">
        <f t="shared" si="38"/>
        <v>2013–2016</v>
      </c>
      <c r="R373" s="38">
        <f t="shared" si="39"/>
        <v>0.4</v>
      </c>
      <c r="S373" s="35">
        <f t="shared" si="40"/>
        <v>178.92</v>
      </c>
      <c r="T373" s="39"/>
      <c r="U373" s="33" t="str">
        <f>IF(OR(T373="x",ISNUMBER(MATCH(SUBSTITUTE(A373,"-",""),Kundenbestand!$C$5:$C$3004,0)),ISNUMBER(MATCH(SUBSTITUTE(B373,"-",""),Kundenbestand!$C$5:$C$3004,0))),"x","")</f>
        <v/>
      </c>
      <c r="V373" s="35">
        <f t="shared" si="41"/>
        <v>0</v>
      </c>
    </row>
    <row r="374" spans="1:22" x14ac:dyDescent="0.3">
      <c r="A374" s="33" t="s">
        <v>2066</v>
      </c>
      <c r="B374" s="33" t="s">
        <v>2067</v>
      </c>
      <c r="C374" s="33" t="s">
        <v>233</v>
      </c>
      <c r="D374" s="33" t="s">
        <v>2068</v>
      </c>
      <c r="E374" s="33" t="s">
        <v>2069</v>
      </c>
      <c r="F374" s="33" t="s">
        <v>2070</v>
      </c>
      <c r="G374" s="34">
        <v>42624</v>
      </c>
      <c r="H374" s="33">
        <f t="shared" si="35"/>
        <v>2016</v>
      </c>
      <c r="I374" s="35">
        <v>105</v>
      </c>
      <c r="J374" s="36">
        <v>1.42</v>
      </c>
      <c r="K374" s="35">
        <f t="shared" si="36"/>
        <v>149.1</v>
      </c>
      <c r="L374" s="33" t="s">
        <v>1733</v>
      </c>
      <c r="M374" s="33" t="s">
        <v>1734</v>
      </c>
      <c r="N374" s="33" t="s">
        <v>2071</v>
      </c>
      <c r="O374" s="37" t="s">
        <v>94</v>
      </c>
      <c r="P374" s="33" t="str">
        <f t="shared" si="37"/>
        <v>ja</v>
      </c>
      <c r="Q374" s="33" t="str">
        <f t="shared" si="38"/>
        <v>2013–2016</v>
      </c>
      <c r="R374" s="38">
        <f t="shared" si="39"/>
        <v>0.4</v>
      </c>
      <c r="S374" s="35">
        <f t="shared" si="40"/>
        <v>89.46</v>
      </c>
      <c r="T374" s="39"/>
      <c r="U374" s="33" t="str">
        <f>IF(OR(T374="x",ISNUMBER(MATCH(SUBSTITUTE(A374,"-",""),Kundenbestand!$C$5:$C$3004,0)),ISNUMBER(MATCH(SUBSTITUTE(B374,"-",""),Kundenbestand!$C$5:$C$3004,0))),"x","")</f>
        <v/>
      </c>
      <c r="V374" s="35">
        <f t="shared" si="41"/>
        <v>0</v>
      </c>
    </row>
    <row r="375" spans="1:22" x14ac:dyDescent="0.3">
      <c r="A375" s="33" t="s">
        <v>2072</v>
      </c>
      <c r="B375" s="33" t="s">
        <v>2073</v>
      </c>
      <c r="C375" s="33" t="s">
        <v>233</v>
      </c>
      <c r="D375" s="33" t="s">
        <v>1081</v>
      </c>
      <c r="E375" s="33" t="s">
        <v>2074</v>
      </c>
      <c r="F375" s="33" t="s">
        <v>2075</v>
      </c>
      <c r="G375" s="34">
        <v>42624</v>
      </c>
      <c r="H375" s="33">
        <f t="shared" si="35"/>
        <v>2016</v>
      </c>
      <c r="I375" s="35">
        <v>84</v>
      </c>
      <c r="J375" s="36">
        <v>1.42</v>
      </c>
      <c r="K375" s="35">
        <f t="shared" si="36"/>
        <v>119.28</v>
      </c>
      <c r="L375" s="33" t="s">
        <v>1733</v>
      </c>
      <c r="M375" s="33" t="s">
        <v>1734</v>
      </c>
      <c r="N375" s="33" t="s">
        <v>2076</v>
      </c>
      <c r="O375" s="37" t="s">
        <v>118</v>
      </c>
      <c r="P375" s="33" t="str">
        <f t="shared" si="37"/>
        <v>ja</v>
      </c>
      <c r="Q375" s="33" t="str">
        <f t="shared" si="38"/>
        <v>2013–2016</v>
      </c>
      <c r="R375" s="38">
        <f t="shared" si="39"/>
        <v>0.4</v>
      </c>
      <c r="S375" s="35">
        <f t="shared" si="40"/>
        <v>71.567999999999998</v>
      </c>
      <c r="T375" s="39"/>
      <c r="U375" s="33" t="str">
        <f>IF(OR(T375="x",ISNUMBER(MATCH(SUBSTITUTE(A375,"-",""),Kundenbestand!$C$5:$C$3004,0)),ISNUMBER(MATCH(SUBSTITUTE(B375,"-",""),Kundenbestand!$C$5:$C$3004,0))),"x","")</f>
        <v/>
      </c>
      <c r="V375" s="35">
        <f t="shared" si="41"/>
        <v>0</v>
      </c>
    </row>
    <row r="376" spans="1:22" x14ac:dyDescent="0.3">
      <c r="A376" s="33" t="s">
        <v>2077</v>
      </c>
      <c r="B376" s="33" t="s">
        <v>2078</v>
      </c>
      <c r="C376" s="33" t="s">
        <v>233</v>
      </c>
      <c r="D376" s="33" t="s">
        <v>2079</v>
      </c>
      <c r="E376" s="33" t="s">
        <v>2080</v>
      </c>
      <c r="F376" s="33" t="s">
        <v>2081</v>
      </c>
      <c r="G376" s="34">
        <v>42624</v>
      </c>
      <c r="H376" s="33">
        <f t="shared" si="35"/>
        <v>2016</v>
      </c>
      <c r="I376" s="35">
        <v>105</v>
      </c>
      <c r="J376" s="36">
        <v>1.42</v>
      </c>
      <c r="K376" s="35">
        <f t="shared" si="36"/>
        <v>149.1</v>
      </c>
      <c r="L376" s="33" t="s">
        <v>1733</v>
      </c>
      <c r="M376" s="33" t="s">
        <v>1734</v>
      </c>
      <c r="N376" s="33" t="s">
        <v>2082</v>
      </c>
      <c r="O376" s="37" t="s">
        <v>94</v>
      </c>
      <c r="P376" s="33" t="str">
        <f t="shared" si="37"/>
        <v>ja</v>
      </c>
      <c r="Q376" s="33" t="str">
        <f t="shared" si="38"/>
        <v>2013–2016</v>
      </c>
      <c r="R376" s="38">
        <f t="shared" si="39"/>
        <v>0.4</v>
      </c>
      <c r="S376" s="35">
        <f t="shared" si="40"/>
        <v>89.46</v>
      </c>
      <c r="T376" s="39"/>
      <c r="U376" s="33" t="str">
        <f>IF(OR(T376="x",ISNUMBER(MATCH(SUBSTITUTE(A376,"-",""),Kundenbestand!$C$5:$C$3004,0)),ISNUMBER(MATCH(SUBSTITUTE(B376,"-",""),Kundenbestand!$C$5:$C$3004,0))),"x","")</f>
        <v/>
      </c>
      <c r="V376" s="35">
        <f t="shared" si="41"/>
        <v>0</v>
      </c>
    </row>
    <row r="377" spans="1:22" x14ac:dyDescent="0.3">
      <c r="A377" s="33" t="s">
        <v>2083</v>
      </c>
      <c r="B377" s="33" t="s">
        <v>2084</v>
      </c>
      <c r="C377" s="33" t="s">
        <v>233</v>
      </c>
      <c r="D377" s="33" t="s">
        <v>2085</v>
      </c>
      <c r="E377" s="33" t="s">
        <v>2086</v>
      </c>
      <c r="F377" s="33" t="s">
        <v>2087</v>
      </c>
      <c r="G377" s="34">
        <v>42624</v>
      </c>
      <c r="H377" s="33">
        <f t="shared" si="35"/>
        <v>2016</v>
      </c>
      <c r="I377" s="35">
        <v>168</v>
      </c>
      <c r="J377" s="36">
        <v>1.42</v>
      </c>
      <c r="K377" s="35">
        <f t="shared" si="36"/>
        <v>238.56</v>
      </c>
      <c r="L377" s="33" t="s">
        <v>1733</v>
      </c>
      <c r="M377" s="33" t="s">
        <v>1734</v>
      </c>
      <c r="N377" s="33" t="s">
        <v>2088</v>
      </c>
      <c r="O377" s="37" t="s">
        <v>87</v>
      </c>
      <c r="P377" s="33" t="str">
        <f t="shared" si="37"/>
        <v>ja</v>
      </c>
      <c r="Q377" s="33" t="str">
        <f t="shared" si="38"/>
        <v>2013–2016</v>
      </c>
      <c r="R377" s="38">
        <f t="shared" si="39"/>
        <v>0.4</v>
      </c>
      <c r="S377" s="35">
        <f t="shared" si="40"/>
        <v>143.136</v>
      </c>
      <c r="T377" s="39"/>
      <c r="U377" s="33" t="str">
        <f>IF(OR(T377="x",ISNUMBER(MATCH(SUBSTITUTE(A377,"-",""),Kundenbestand!$C$5:$C$3004,0)),ISNUMBER(MATCH(SUBSTITUTE(B377,"-",""),Kundenbestand!$C$5:$C$3004,0))),"x","")</f>
        <v/>
      </c>
      <c r="V377" s="35">
        <f t="shared" si="41"/>
        <v>0</v>
      </c>
    </row>
    <row r="378" spans="1:22" x14ac:dyDescent="0.3">
      <c r="A378" s="33" t="s">
        <v>2089</v>
      </c>
      <c r="B378" s="33" t="s">
        <v>2090</v>
      </c>
      <c r="C378" s="33" t="s">
        <v>233</v>
      </c>
      <c r="D378" s="33" t="s">
        <v>1838</v>
      </c>
      <c r="E378" s="33" t="s">
        <v>2091</v>
      </c>
      <c r="F378" s="33" t="s">
        <v>2092</v>
      </c>
      <c r="G378" s="34">
        <v>42989</v>
      </c>
      <c r="H378" s="33">
        <f t="shared" si="35"/>
        <v>2017</v>
      </c>
      <c r="I378" s="35">
        <v>140</v>
      </c>
      <c r="J378" s="36">
        <v>1.42</v>
      </c>
      <c r="K378" s="35">
        <f t="shared" si="36"/>
        <v>198.79999999999998</v>
      </c>
      <c r="L378" s="33" t="s">
        <v>1733</v>
      </c>
      <c r="M378" s="33" t="s">
        <v>1734</v>
      </c>
      <c r="N378" s="33" t="s">
        <v>1841</v>
      </c>
      <c r="O378" s="37" t="s">
        <v>87</v>
      </c>
      <c r="P378" s="33" t="str">
        <f t="shared" si="37"/>
        <v>ja</v>
      </c>
      <c r="Q378" s="33" t="str">
        <f t="shared" si="38"/>
        <v>2017–2020</v>
      </c>
      <c r="R378" s="38">
        <f t="shared" si="39"/>
        <v>0.25</v>
      </c>
      <c r="S378" s="35">
        <f t="shared" si="40"/>
        <v>149.1</v>
      </c>
      <c r="T378" s="39"/>
      <c r="U378" s="33" t="str">
        <f>IF(OR(T378="x",ISNUMBER(MATCH(SUBSTITUTE(A378,"-",""),Kundenbestand!$C$5:$C$3004,0)),ISNUMBER(MATCH(SUBSTITUTE(B378,"-",""),Kundenbestand!$C$5:$C$3004,0))),"x","")</f>
        <v/>
      </c>
      <c r="V378" s="35">
        <f t="shared" si="41"/>
        <v>0</v>
      </c>
    </row>
    <row r="379" spans="1:22" x14ac:dyDescent="0.3">
      <c r="A379" s="33" t="s">
        <v>2093</v>
      </c>
      <c r="B379" s="33" t="s">
        <v>2094</v>
      </c>
      <c r="C379" s="33" t="s">
        <v>233</v>
      </c>
      <c r="D379" s="33" t="s">
        <v>2095</v>
      </c>
      <c r="E379" s="33" t="s">
        <v>2096</v>
      </c>
      <c r="F379" s="33" t="s">
        <v>2097</v>
      </c>
      <c r="G379" s="34">
        <v>42954</v>
      </c>
      <c r="H379" s="33">
        <f t="shared" si="35"/>
        <v>2017</v>
      </c>
      <c r="I379" s="35">
        <v>140</v>
      </c>
      <c r="J379" s="36">
        <v>1.42</v>
      </c>
      <c r="K379" s="35">
        <f t="shared" si="36"/>
        <v>198.79999999999998</v>
      </c>
      <c r="L379" s="33" t="s">
        <v>1733</v>
      </c>
      <c r="M379" s="33" t="s">
        <v>1734</v>
      </c>
      <c r="N379" s="33" t="s">
        <v>2098</v>
      </c>
      <c r="O379" s="37" t="s">
        <v>118</v>
      </c>
      <c r="P379" s="33" t="str">
        <f t="shared" si="37"/>
        <v>ja</v>
      </c>
      <c r="Q379" s="33" t="str">
        <f t="shared" si="38"/>
        <v>2017–2020</v>
      </c>
      <c r="R379" s="38">
        <f t="shared" si="39"/>
        <v>0.25</v>
      </c>
      <c r="S379" s="35">
        <f t="shared" si="40"/>
        <v>149.1</v>
      </c>
      <c r="T379" s="39"/>
      <c r="U379" s="33" t="str">
        <f>IF(OR(T379="x",ISNUMBER(MATCH(SUBSTITUTE(A379,"-",""),Kundenbestand!$C$5:$C$3004,0)),ISNUMBER(MATCH(SUBSTITUTE(B379,"-",""),Kundenbestand!$C$5:$C$3004,0))),"x","")</f>
        <v/>
      </c>
      <c r="V379" s="35">
        <f t="shared" si="41"/>
        <v>0</v>
      </c>
    </row>
    <row r="380" spans="1:22" x14ac:dyDescent="0.3">
      <c r="A380" s="33" t="s">
        <v>2099</v>
      </c>
      <c r="B380" s="33" t="s">
        <v>2100</v>
      </c>
      <c r="C380" s="33" t="s">
        <v>233</v>
      </c>
      <c r="D380" s="33" t="s">
        <v>2101</v>
      </c>
      <c r="E380" s="33" t="s">
        <v>2102</v>
      </c>
      <c r="F380" s="33" t="s">
        <v>2103</v>
      </c>
      <c r="G380" s="34">
        <v>43115</v>
      </c>
      <c r="H380" s="33">
        <f t="shared" si="35"/>
        <v>2018</v>
      </c>
      <c r="I380" s="35">
        <v>168</v>
      </c>
      <c r="J380" s="36">
        <v>1.42</v>
      </c>
      <c r="K380" s="35">
        <f t="shared" si="36"/>
        <v>238.56</v>
      </c>
      <c r="L380" s="33" t="s">
        <v>1733</v>
      </c>
      <c r="M380" s="33" t="s">
        <v>1734</v>
      </c>
      <c r="N380" s="33" t="s">
        <v>2104</v>
      </c>
      <c r="O380" s="37" t="s">
        <v>118</v>
      </c>
      <c r="P380" s="33" t="str">
        <f t="shared" si="37"/>
        <v>ja</v>
      </c>
      <c r="Q380" s="33" t="str">
        <f t="shared" si="38"/>
        <v>2017–2020</v>
      </c>
      <c r="R380" s="38">
        <f t="shared" si="39"/>
        <v>0.25</v>
      </c>
      <c r="S380" s="35">
        <f t="shared" si="40"/>
        <v>178.92000000000002</v>
      </c>
      <c r="T380" s="39"/>
      <c r="U380" s="33" t="str">
        <f>IF(OR(T380="x",ISNUMBER(MATCH(SUBSTITUTE(A380,"-",""),Kundenbestand!$C$5:$C$3004,0)),ISNUMBER(MATCH(SUBSTITUTE(B380,"-",""),Kundenbestand!$C$5:$C$3004,0))),"x","")</f>
        <v/>
      </c>
      <c r="V380" s="35">
        <f t="shared" si="41"/>
        <v>0</v>
      </c>
    </row>
    <row r="381" spans="1:22" x14ac:dyDescent="0.3">
      <c r="A381" s="33" t="s">
        <v>2105</v>
      </c>
      <c r="B381" s="33" t="s">
        <v>2106</v>
      </c>
      <c r="C381" s="33" t="s">
        <v>233</v>
      </c>
      <c r="D381" s="33" t="s">
        <v>2107</v>
      </c>
      <c r="E381" s="33" t="s">
        <v>2108</v>
      </c>
      <c r="F381" s="33" t="s">
        <v>2109</v>
      </c>
      <c r="G381" s="34">
        <v>42989</v>
      </c>
      <c r="H381" s="33">
        <f t="shared" si="35"/>
        <v>2017</v>
      </c>
      <c r="I381" s="35">
        <v>140</v>
      </c>
      <c r="J381" s="36">
        <v>1.42</v>
      </c>
      <c r="K381" s="35">
        <f t="shared" si="36"/>
        <v>198.79999999999998</v>
      </c>
      <c r="L381" s="33" t="s">
        <v>1733</v>
      </c>
      <c r="M381" s="33" t="s">
        <v>1734</v>
      </c>
      <c r="N381" s="33" t="s">
        <v>1366</v>
      </c>
      <c r="O381" s="37" t="s">
        <v>94</v>
      </c>
      <c r="P381" s="33" t="str">
        <f t="shared" si="37"/>
        <v>ja</v>
      </c>
      <c r="Q381" s="33" t="str">
        <f t="shared" si="38"/>
        <v>2017–2020</v>
      </c>
      <c r="R381" s="38">
        <f t="shared" si="39"/>
        <v>0.25</v>
      </c>
      <c r="S381" s="35">
        <f t="shared" si="40"/>
        <v>149.1</v>
      </c>
      <c r="T381" s="39"/>
      <c r="U381" s="33" t="str">
        <f>IF(OR(T381="x",ISNUMBER(MATCH(SUBSTITUTE(A381,"-",""),Kundenbestand!$C$5:$C$3004,0)),ISNUMBER(MATCH(SUBSTITUTE(B381,"-",""),Kundenbestand!$C$5:$C$3004,0))),"x","")</f>
        <v/>
      </c>
      <c r="V381" s="35">
        <f t="shared" si="41"/>
        <v>0</v>
      </c>
    </row>
    <row r="382" spans="1:22" x14ac:dyDescent="0.3">
      <c r="A382" s="33" t="s">
        <v>2110</v>
      </c>
      <c r="B382" s="33" t="s">
        <v>2111</v>
      </c>
      <c r="C382" s="33" t="s">
        <v>233</v>
      </c>
      <c r="D382" s="33" t="s">
        <v>2112</v>
      </c>
      <c r="E382" s="33" t="s">
        <v>2113</v>
      </c>
      <c r="F382" s="33"/>
      <c r="G382" s="34">
        <v>42954</v>
      </c>
      <c r="H382" s="33">
        <f t="shared" si="35"/>
        <v>2017</v>
      </c>
      <c r="I382" s="35">
        <v>126</v>
      </c>
      <c r="J382" s="36">
        <v>1.42</v>
      </c>
      <c r="K382" s="35">
        <f t="shared" si="36"/>
        <v>178.92</v>
      </c>
      <c r="L382" s="33" t="s">
        <v>1733</v>
      </c>
      <c r="M382" s="33" t="s">
        <v>1734</v>
      </c>
      <c r="N382" s="33" t="s">
        <v>2114</v>
      </c>
      <c r="O382" s="37" t="s">
        <v>118</v>
      </c>
      <c r="P382" s="33" t="str">
        <f t="shared" si="37"/>
        <v>ja</v>
      </c>
      <c r="Q382" s="33" t="str">
        <f t="shared" si="38"/>
        <v>2017–2020</v>
      </c>
      <c r="R382" s="38">
        <f t="shared" si="39"/>
        <v>0.25</v>
      </c>
      <c r="S382" s="35">
        <f t="shared" si="40"/>
        <v>134.19</v>
      </c>
      <c r="T382" s="39"/>
      <c r="U382" s="33" t="str">
        <f>IF(OR(T382="x",ISNUMBER(MATCH(SUBSTITUTE(A382,"-",""),Kundenbestand!$C$5:$C$3004,0)),ISNUMBER(MATCH(SUBSTITUTE(B382,"-",""),Kundenbestand!$C$5:$C$3004,0))),"x","")</f>
        <v/>
      </c>
      <c r="V382" s="35">
        <f t="shared" si="41"/>
        <v>0</v>
      </c>
    </row>
    <row r="383" spans="1:22" x14ac:dyDescent="0.3">
      <c r="A383" s="33" t="s">
        <v>2115</v>
      </c>
      <c r="B383" s="33" t="s">
        <v>2116</v>
      </c>
      <c r="C383" s="33" t="s">
        <v>233</v>
      </c>
      <c r="D383" s="33" t="s">
        <v>2117</v>
      </c>
      <c r="E383" s="33" t="s">
        <v>2118</v>
      </c>
      <c r="F383" s="33" t="s">
        <v>2119</v>
      </c>
      <c r="G383" s="34">
        <v>42989</v>
      </c>
      <c r="H383" s="33">
        <f t="shared" si="35"/>
        <v>2017</v>
      </c>
      <c r="I383" s="35">
        <v>238</v>
      </c>
      <c r="J383" s="36">
        <v>1.42</v>
      </c>
      <c r="K383" s="35">
        <f t="shared" si="36"/>
        <v>337.96</v>
      </c>
      <c r="L383" s="33" t="s">
        <v>1733</v>
      </c>
      <c r="M383" s="33" t="s">
        <v>1734</v>
      </c>
      <c r="N383" s="33" t="s">
        <v>2120</v>
      </c>
      <c r="O383" s="37" t="s">
        <v>80</v>
      </c>
      <c r="P383" s="33" t="str">
        <f t="shared" si="37"/>
        <v>ja</v>
      </c>
      <c r="Q383" s="33" t="str">
        <f t="shared" si="38"/>
        <v>2017–2020</v>
      </c>
      <c r="R383" s="38">
        <f t="shared" si="39"/>
        <v>0.25</v>
      </c>
      <c r="S383" s="35">
        <f t="shared" si="40"/>
        <v>253.46999999999997</v>
      </c>
      <c r="T383" s="39"/>
      <c r="U383" s="33" t="str">
        <f>IF(OR(T383="x",ISNUMBER(MATCH(SUBSTITUTE(A383,"-",""),Kundenbestand!$C$5:$C$3004,0)),ISNUMBER(MATCH(SUBSTITUTE(B383,"-",""),Kundenbestand!$C$5:$C$3004,0))),"x","")</f>
        <v/>
      </c>
      <c r="V383" s="35">
        <f t="shared" si="41"/>
        <v>0</v>
      </c>
    </row>
    <row r="384" spans="1:22" x14ac:dyDescent="0.3">
      <c r="A384" s="33" t="s">
        <v>2121</v>
      </c>
      <c r="B384" s="33" t="s">
        <v>2122</v>
      </c>
      <c r="C384" s="33" t="s">
        <v>233</v>
      </c>
      <c r="D384" s="33" t="s">
        <v>205</v>
      </c>
      <c r="E384" s="33" t="s">
        <v>2123</v>
      </c>
      <c r="F384" s="33" t="s">
        <v>2124</v>
      </c>
      <c r="G384" s="34">
        <v>42989</v>
      </c>
      <c r="H384" s="33">
        <f t="shared" si="35"/>
        <v>2017</v>
      </c>
      <c r="I384" s="35">
        <v>182</v>
      </c>
      <c r="J384" s="36">
        <v>1.42</v>
      </c>
      <c r="K384" s="35">
        <f t="shared" si="36"/>
        <v>258.44</v>
      </c>
      <c r="L384" s="33" t="s">
        <v>1733</v>
      </c>
      <c r="M384" s="33" t="s">
        <v>1734</v>
      </c>
      <c r="N384" s="33" t="s">
        <v>2125</v>
      </c>
      <c r="O384" s="37" t="s">
        <v>118</v>
      </c>
      <c r="P384" s="33" t="str">
        <f t="shared" si="37"/>
        <v>ja</v>
      </c>
      <c r="Q384" s="33" t="str">
        <f t="shared" si="38"/>
        <v>2017–2020</v>
      </c>
      <c r="R384" s="38">
        <f t="shared" si="39"/>
        <v>0.25</v>
      </c>
      <c r="S384" s="35">
        <f t="shared" si="40"/>
        <v>193.82999999999998</v>
      </c>
      <c r="T384" s="39"/>
      <c r="U384" s="33" t="str">
        <f>IF(OR(T384="x",ISNUMBER(MATCH(SUBSTITUTE(A384,"-",""),Kundenbestand!$C$5:$C$3004,0)),ISNUMBER(MATCH(SUBSTITUTE(B384,"-",""),Kundenbestand!$C$5:$C$3004,0))),"x","")</f>
        <v/>
      </c>
      <c r="V384" s="35">
        <f t="shared" si="41"/>
        <v>0</v>
      </c>
    </row>
    <row r="385" spans="1:22" x14ac:dyDescent="0.3">
      <c r="A385" s="33" t="s">
        <v>2126</v>
      </c>
      <c r="B385" s="33" t="s">
        <v>2127</v>
      </c>
      <c r="C385" s="33" t="s">
        <v>233</v>
      </c>
      <c r="D385" s="33" t="s">
        <v>1603</v>
      </c>
      <c r="E385" s="33" t="s">
        <v>2128</v>
      </c>
      <c r="F385" s="33" t="s">
        <v>2129</v>
      </c>
      <c r="G385" s="34">
        <v>43416</v>
      </c>
      <c r="H385" s="33">
        <f t="shared" si="35"/>
        <v>2018</v>
      </c>
      <c r="I385" s="35">
        <v>98</v>
      </c>
      <c r="J385" s="36">
        <v>1.42</v>
      </c>
      <c r="K385" s="35">
        <f t="shared" si="36"/>
        <v>139.16</v>
      </c>
      <c r="L385" s="33" t="s">
        <v>1733</v>
      </c>
      <c r="M385" s="33" t="s">
        <v>1734</v>
      </c>
      <c r="N385" s="33" t="s">
        <v>2130</v>
      </c>
      <c r="O385" s="37" t="s">
        <v>80</v>
      </c>
      <c r="P385" s="33" t="str">
        <f t="shared" si="37"/>
        <v>ja</v>
      </c>
      <c r="Q385" s="33" t="str">
        <f t="shared" si="38"/>
        <v>2017–2020</v>
      </c>
      <c r="R385" s="38">
        <f t="shared" si="39"/>
        <v>0.25</v>
      </c>
      <c r="S385" s="35">
        <f t="shared" si="40"/>
        <v>104.37</v>
      </c>
      <c r="T385" s="39"/>
      <c r="U385" s="33" t="str">
        <f>IF(OR(T385="x",ISNUMBER(MATCH(SUBSTITUTE(A385,"-",""),Kundenbestand!$C$5:$C$3004,0)),ISNUMBER(MATCH(SUBSTITUTE(B385,"-",""),Kundenbestand!$C$5:$C$3004,0))),"x","")</f>
        <v/>
      </c>
      <c r="V385" s="35">
        <f t="shared" si="41"/>
        <v>0</v>
      </c>
    </row>
    <row r="386" spans="1:22" x14ac:dyDescent="0.3">
      <c r="A386" s="33" t="s">
        <v>2131</v>
      </c>
      <c r="B386" s="33" t="s">
        <v>2132</v>
      </c>
      <c r="C386" s="33" t="s">
        <v>233</v>
      </c>
      <c r="D386" s="33" t="s">
        <v>1999</v>
      </c>
      <c r="E386" s="33" t="s">
        <v>2133</v>
      </c>
      <c r="F386" s="33" t="s">
        <v>2134</v>
      </c>
      <c r="G386" s="34">
        <v>43017</v>
      </c>
      <c r="H386" s="33">
        <f t="shared" ref="H386:H449" si="42">IF(ISNUMBER(G386),YEAR(G386),"")</f>
        <v>2017</v>
      </c>
      <c r="I386" s="35">
        <v>210</v>
      </c>
      <c r="J386" s="36">
        <v>1.42</v>
      </c>
      <c r="K386" s="35">
        <f t="shared" ref="K386:K449" si="43">IF(AND(ISNUMBER(I386),ISNUMBER(J386)),I386*J386,0)</f>
        <v>298.2</v>
      </c>
      <c r="L386" s="33" t="s">
        <v>1733</v>
      </c>
      <c r="M386" s="33" t="s">
        <v>1734</v>
      </c>
      <c r="N386" s="33" t="s">
        <v>2135</v>
      </c>
      <c r="O386" s="37" t="s">
        <v>118</v>
      </c>
      <c r="P386" s="33" t="str">
        <f t="shared" ref="P386:P449" si="44">IF(LEFT(L386,13)="Inlibra Paket","nein – Frontlist 2026",IF(K386&lt;=0,"nein – Preis fehlt","ja"))</f>
        <v>ja</v>
      </c>
      <c r="Q386" s="33" t="str">
        <f t="shared" ref="Q386:Q449" si="45">IF(H386="","",INDEX(Klasse_Name,MATCH(H386,Klasse_ab,1)))</f>
        <v>2017–2020</v>
      </c>
      <c r="R386" s="38">
        <f t="shared" ref="R386:R449" si="46">IF(H386="",0,INDEX(Klasse_Rabatt,MATCH(H386,Klasse_ab,1)))</f>
        <v>0.25</v>
      </c>
      <c r="S386" s="35">
        <f t="shared" ref="S386:S449" si="47">IF(P386="ja",K386*(1-R386),0)</f>
        <v>223.64999999999998</v>
      </c>
      <c r="T386" s="39"/>
      <c r="U386" s="33" t="str">
        <f>IF(OR(T386="x",ISNUMBER(MATCH(SUBSTITUTE(A386,"-",""),Kundenbestand!$C$5:$C$3004,0)),ISNUMBER(MATCH(SUBSTITUTE(B386,"-",""),Kundenbestand!$C$5:$C$3004,0))),"x","")</f>
        <v/>
      </c>
      <c r="V386" s="35">
        <f t="shared" ref="V386:V449" si="48">IF(U386="x",S386,0)</f>
        <v>0</v>
      </c>
    </row>
    <row r="387" spans="1:22" x14ac:dyDescent="0.3">
      <c r="A387" s="33" t="s">
        <v>2136</v>
      </c>
      <c r="B387" s="33" t="s">
        <v>2137</v>
      </c>
      <c r="C387" s="33" t="s">
        <v>233</v>
      </c>
      <c r="D387" s="33" t="s">
        <v>582</v>
      </c>
      <c r="E387" s="33" t="s">
        <v>2138</v>
      </c>
      <c r="F387" s="33" t="s">
        <v>2139</v>
      </c>
      <c r="G387" s="34">
        <v>42989</v>
      </c>
      <c r="H387" s="33">
        <f t="shared" si="42"/>
        <v>2017</v>
      </c>
      <c r="I387" s="35">
        <v>182</v>
      </c>
      <c r="J387" s="36">
        <v>1.42</v>
      </c>
      <c r="K387" s="35">
        <f t="shared" si="43"/>
        <v>258.44</v>
      </c>
      <c r="L387" s="33" t="s">
        <v>1733</v>
      </c>
      <c r="M387" s="33" t="s">
        <v>1734</v>
      </c>
      <c r="N387" s="33" t="s">
        <v>2140</v>
      </c>
      <c r="O387" s="37" t="s">
        <v>118</v>
      </c>
      <c r="P387" s="33" t="str">
        <f t="shared" si="44"/>
        <v>ja</v>
      </c>
      <c r="Q387" s="33" t="str">
        <f t="shared" si="45"/>
        <v>2017–2020</v>
      </c>
      <c r="R387" s="38">
        <f t="shared" si="46"/>
        <v>0.25</v>
      </c>
      <c r="S387" s="35">
        <f t="shared" si="47"/>
        <v>193.82999999999998</v>
      </c>
      <c r="T387" s="39"/>
      <c r="U387" s="33" t="str">
        <f>IF(OR(T387="x",ISNUMBER(MATCH(SUBSTITUTE(A387,"-",""),Kundenbestand!$C$5:$C$3004,0)),ISNUMBER(MATCH(SUBSTITUTE(B387,"-",""),Kundenbestand!$C$5:$C$3004,0))),"x","")</f>
        <v/>
      </c>
      <c r="V387" s="35">
        <f t="shared" si="48"/>
        <v>0</v>
      </c>
    </row>
    <row r="388" spans="1:22" x14ac:dyDescent="0.3">
      <c r="A388" s="33" t="s">
        <v>2141</v>
      </c>
      <c r="B388" s="33" t="s">
        <v>2142</v>
      </c>
      <c r="C388" s="33" t="s">
        <v>233</v>
      </c>
      <c r="D388" s="33" t="s">
        <v>2143</v>
      </c>
      <c r="E388" s="33" t="s">
        <v>2144</v>
      </c>
      <c r="F388" s="33" t="s">
        <v>2145</v>
      </c>
      <c r="G388" s="34">
        <v>43017</v>
      </c>
      <c r="H388" s="33">
        <f t="shared" si="42"/>
        <v>2017</v>
      </c>
      <c r="I388" s="35">
        <v>175</v>
      </c>
      <c r="J388" s="36">
        <v>1.42</v>
      </c>
      <c r="K388" s="35">
        <f t="shared" si="43"/>
        <v>248.5</v>
      </c>
      <c r="L388" s="33" t="s">
        <v>1733</v>
      </c>
      <c r="M388" s="33" t="s">
        <v>1734</v>
      </c>
      <c r="N388" s="33" t="s">
        <v>2146</v>
      </c>
      <c r="O388" s="37" t="s">
        <v>118</v>
      </c>
      <c r="P388" s="33" t="str">
        <f t="shared" si="44"/>
        <v>ja</v>
      </c>
      <c r="Q388" s="33" t="str">
        <f t="shared" si="45"/>
        <v>2017–2020</v>
      </c>
      <c r="R388" s="38">
        <f t="shared" si="46"/>
        <v>0.25</v>
      </c>
      <c r="S388" s="35">
        <f t="shared" si="47"/>
        <v>186.375</v>
      </c>
      <c r="T388" s="39"/>
      <c r="U388" s="33" t="str">
        <f>IF(OR(T388="x",ISNUMBER(MATCH(SUBSTITUTE(A388,"-",""),Kundenbestand!$C$5:$C$3004,0)),ISNUMBER(MATCH(SUBSTITUTE(B388,"-",""),Kundenbestand!$C$5:$C$3004,0))),"x","")</f>
        <v/>
      </c>
      <c r="V388" s="35">
        <f t="shared" si="48"/>
        <v>0</v>
      </c>
    </row>
    <row r="389" spans="1:22" x14ac:dyDescent="0.3">
      <c r="A389" s="33" t="s">
        <v>2147</v>
      </c>
      <c r="B389" s="33" t="s">
        <v>2148</v>
      </c>
      <c r="C389" s="33" t="s">
        <v>233</v>
      </c>
      <c r="D389" s="33" t="s">
        <v>2149</v>
      </c>
      <c r="E389" s="33" t="s">
        <v>2150</v>
      </c>
      <c r="F389" s="33"/>
      <c r="G389" s="34">
        <v>43017</v>
      </c>
      <c r="H389" s="33">
        <f t="shared" si="42"/>
        <v>2017</v>
      </c>
      <c r="I389" s="35">
        <v>266</v>
      </c>
      <c r="J389" s="36">
        <v>1.42</v>
      </c>
      <c r="K389" s="35">
        <f t="shared" si="43"/>
        <v>377.71999999999997</v>
      </c>
      <c r="L389" s="33" t="s">
        <v>1733</v>
      </c>
      <c r="M389" s="33" t="s">
        <v>1734</v>
      </c>
      <c r="N389" s="33" t="s">
        <v>2151</v>
      </c>
      <c r="O389" s="37" t="s">
        <v>87</v>
      </c>
      <c r="P389" s="33" t="str">
        <f t="shared" si="44"/>
        <v>ja</v>
      </c>
      <c r="Q389" s="33" t="str">
        <f t="shared" si="45"/>
        <v>2017–2020</v>
      </c>
      <c r="R389" s="38">
        <f t="shared" si="46"/>
        <v>0.25</v>
      </c>
      <c r="S389" s="35">
        <f t="shared" si="47"/>
        <v>283.28999999999996</v>
      </c>
      <c r="T389" s="39"/>
      <c r="U389" s="33" t="str">
        <f>IF(OR(T389="x",ISNUMBER(MATCH(SUBSTITUTE(A389,"-",""),Kundenbestand!$C$5:$C$3004,0)),ISNUMBER(MATCH(SUBSTITUTE(B389,"-",""),Kundenbestand!$C$5:$C$3004,0))),"x","")</f>
        <v/>
      </c>
      <c r="V389" s="35">
        <f t="shared" si="48"/>
        <v>0</v>
      </c>
    </row>
    <row r="390" spans="1:22" x14ac:dyDescent="0.3">
      <c r="A390" s="33" t="s">
        <v>2152</v>
      </c>
      <c r="B390" s="33" t="s">
        <v>2153</v>
      </c>
      <c r="C390" s="33" t="s">
        <v>233</v>
      </c>
      <c r="D390" s="33" t="s">
        <v>2154</v>
      </c>
      <c r="E390" s="33" t="s">
        <v>2155</v>
      </c>
      <c r="F390" s="33" t="s">
        <v>2156</v>
      </c>
      <c r="G390" s="34">
        <v>43017</v>
      </c>
      <c r="H390" s="33">
        <f t="shared" si="42"/>
        <v>2017</v>
      </c>
      <c r="I390" s="35">
        <v>245</v>
      </c>
      <c r="J390" s="36">
        <v>1.42</v>
      </c>
      <c r="K390" s="35">
        <f t="shared" si="43"/>
        <v>347.9</v>
      </c>
      <c r="L390" s="33" t="s">
        <v>1733</v>
      </c>
      <c r="M390" s="33" t="s">
        <v>1734</v>
      </c>
      <c r="N390" s="33" t="s">
        <v>2157</v>
      </c>
      <c r="O390" s="37" t="s">
        <v>118</v>
      </c>
      <c r="P390" s="33" t="str">
        <f t="shared" si="44"/>
        <v>ja</v>
      </c>
      <c r="Q390" s="33" t="str">
        <f t="shared" si="45"/>
        <v>2017–2020</v>
      </c>
      <c r="R390" s="38">
        <f t="shared" si="46"/>
        <v>0.25</v>
      </c>
      <c r="S390" s="35">
        <f t="shared" si="47"/>
        <v>260.92499999999995</v>
      </c>
      <c r="T390" s="39"/>
      <c r="U390" s="33" t="str">
        <f>IF(OR(T390="x",ISNUMBER(MATCH(SUBSTITUTE(A390,"-",""),Kundenbestand!$C$5:$C$3004,0)),ISNUMBER(MATCH(SUBSTITUTE(B390,"-",""),Kundenbestand!$C$5:$C$3004,0))),"x","")</f>
        <v/>
      </c>
      <c r="V390" s="35">
        <f t="shared" si="48"/>
        <v>0</v>
      </c>
    </row>
    <row r="391" spans="1:22" x14ac:dyDescent="0.3">
      <c r="A391" s="33" t="s">
        <v>2158</v>
      </c>
      <c r="B391" s="33" t="s">
        <v>2159</v>
      </c>
      <c r="C391" s="33" t="s">
        <v>233</v>
      </c>
      <c r="D391" s="33" t="s">
        <v>2160</v>
      </c>
      <c r="E391" s="33" t="s">
        <v>2161</v>
      </c>
      <c r="F391" s="33"/>
      <c r="G391" s="34">
        <v>43081</v>
      </c>
      <c r="H391" s="33">
        <f t="shared" si="42"/>
        <v>2017</v>
      </c>
      <c r="I391" s="35">
        <v>175</v>
      </c>
      <c r="J391" s="36">
        <v>1.42</v>
      </c>
      <c r="K391" s="35">
        <f t="shared" si="43"/>
        <v>248.5</v>
      </c>
      <c r="L391" s="33" t="s">
        <v>1733</v>
      </c>
      <c r="M391" s="33" t="s">
        <v>1734</v>
      </c>
      <c r="N391" s="33" t="s">
        <v>2162</v>
      </c>
      <c r="O391" s="37" t="s">
        <v>118</v>
      </c>
      <c r="P391" s="33" t="str">
        <f t="shared" si="44"/>
        <v>ja</v>
      </c>
      <c r="Q391" s="33" t="str">
        <f t="shared" si="45"/>
        <v>2017–2020</v>
      </c>
      <c r="R391" s="38">
        <f t="shared" si="46"/>
        <v>0.25</v>
      </c>
      <c r="S391" s="35">
        <f t="shared" si="47"/>
        <v>186.375</v>
      </c>
      <c r="T391" s="39"/>
      <c r="U391" s="33" t="str">
        <f>IF(OR(T391="x",ISNUMBER(MATCH(SUBSTITUTE(A391,"-",""),Kundenbestand!$C$5:$C$3004,0)),ISNUMBER(MATCH(SUBSTITUTE(B391,"-",""),Kundenbestand!$C$5:$C$3004,0))),"x","")</f>
        <v/>
      </c>
      <c r="V391" s="35">
        <f t="shared" si="48"/>
        <v>0</v>
      </c>
    </row>
    <row r="392" spans="1:22" x14ac:dyDescent="0.3">
      <c r="A392" s="33" t="s">
        <v>2163</v>
      </c>
      <c r="B392" s="33" t="s">
        <v>2164</v>
      </c>
      <c r="C392" s="33" t="s">
        <v>233</v>
      </c>
      <c r="D392" s="33" t="s">
        <v>986</v>
      </c>
      <c r="E392" s="33" t="s">
        <v>2165</v>
      </c>
      <c r="F392" s="33"/>
      <c r="G392" s="34">
        <v>43017</v>
      </c>
      <c r="H392" s="33">
        <f t="shared" si="42"/>
        <v>2017</v>
      </c>
      <c r="I392" s="35">
        <v>196</v>
      </c>
      <c r="J392" s="36">
        <v>1.42</v>
      </c>
      <c r="K392" s="35">
        <f t="shared" si="43"/>
        <v>278.32</v>
      </c>
      <c r="L392" s="33" t="s">
        <v>1733</v>
      </c>
      <c r="M392" s="33" t="s">
        <v>1734</v>
      </c>
      <c r="N392" s="33" t="s">
        <v>585</v>
      </c>
      <c r="O392" s="37" t="s">
        <v>87</v>
      </c>
      <c r="P392" s="33" t="str">
        <f t="shared" si="44"/>
        <v>ja</v>
      </c>
      <c r="Q392" s="33" t="str">
        <f t="shared" si="45"/>
        <v>2017–2020</v>
      </c>
      <c r="R392" s="38">
        <f t="shared" si="46"/>
        <v>0.25</v>
      </c>
      <c r="S392" s="35">
        <f t="shared" si="47"/>
        <v>208.74</v>
      </c>
      <c r="T392" s="39"/>
      <c r="U392" s="33" t="str">
        <f>IF(OR(T392="x",ISNUMBER(MATCH(SUBSTITUTE(A392,"-",""),Kundenbestand!$C$5:$C$3004,0)),ISNUMBER(MATCH(SUBSTITUTE(B392,"-",""),Kundenbestand!$C$5:$C$3004,0))),"x","")</f>
        <v/>
      </c>
      <c r="V392" s="35">
        <f t="shared" si="48"/>
        <v>0</v>
      </c>
    </row>
    <row r="393" spans="1:22" x14ac:dyDescent="0.3">
      <c r="A393" s="33" t="s">
        <v>2166</v>
      </c>
      <c r="B393" s="33" t="s">
        <v>2167</v>
      </c>
      <c r="C393" s="33" t="s">
        <v>233</v>
      </c>
      <c r="D393" s="33" t="s">
        <v>2168</v>
      </c>
      <c r="E393" s="33" t="s">
        <v>2169</v>
      </c>
      <c r="F393" s="33" t="s">
        <v>2170</v>
      </c>
      <c r="G393" s="34">
        <v>43052</v>
      </c>
      <c r="H393" s="33">
        <f t="shared" si="42"/>
        <v>2017</v>
      </c>
      <c r="I393" s="35">
        <v>224</v>
      </c>
      <c r="J393" s="36">
        <v>1.42</v>
      </c>
      <c r="K393" s="35">
        <f t="shared" si="43"/>
        <v>318.08</v>
      </c>
      <c r="L393" s="33" t="s">
        <v>1733</v>
      </c>
      <c r="M393" s="33" t="s">
        <v>1734</v>
      </c>
      <c r="N393" s="33" t="s">
        <v>2171</v>
      </c>
      <c r="O393" s="37" t="s">
        <v>87</v>
      </c>
      <c r="P393" s="33" t="str">
        <f t="shared" si="44"/>
        <v>ja</v>
      </c>
      <c r="Q393" s="33" t="str">
        <f t="shared" si="45"/>
        <v>2017–2020</v>
      </c>
      <c r="R393" s="38">
        <f t="shared" si="46"/>
        <v>0.25</v>
      </c>
      <c r="S393" s="35">
        <f t="shared" si="47"/>
        <v>238.56</v>
      </c>
      <c r="T393" s="39"/>
      <c r="U393" s="33" t="str">
        <f>IF(OR(T393="x",ISNUMBER(MATCH(SUBSTITUTE(A393,"-",""),Kundenbestand!$C$5:$C$3004,0)),ISNUMBER(MATCH(SUBSTITUTE(B393,"-",""),Kundenbestand!$C$5:$C$3004,0))),"x","")</f>
        <v/>
      </c>
      <c r="V393" s="35">
        <f t="shared" si="48"/>
        <v>0</v>
      </c>
    </row>
    <row r="394" spans="1:22" x14ac:dyDescent="0.3">
      <c r="A394" s="33" t="s">
        <v>2172</v>
      </c>
      <c r="B394" s="33" t="s">
        <v>2173</v>
      </c>
      <c r="C394" s="33" t="s">
        <v>233</v>
      </c>
      <c r="D394" s="33" t="s">
        <v>2174</v>
      </c>
      <c r="E394" s="33" t="s">
        <v>2175</v>
      </c>
      <c r="F394" s="33" t="s">
        <v>2176</v>
      </c>
      <c r="G394" s="34">
        <v>43017</v>
      </c>
      <c r="H394" s="33">
        <f t="shared" si="42"/>
        <v>2017</v>
      </c>
      <c r="I394" s="35">
        <v>196</v>
      </c>
      <c r="J394" s="36">
        <v>1.42</v>
      </c>
      <c r="K394" s="35">
        <f t="shared" si="43"/>
        <v>278.32</v>
      </c>
      <c r="L394" s="33" t="s">
        <v>1733</v>
      </c>
      <c r="M394" s="33" t="s">
        <v>1734</v>
      </c>
      <c r="N394" s="33" t="s">
        <v>2177</v>
      </c>
      <c r="O394" s="37" t="s">
        <v>118</v>
      </c>
      <c r="P394" s="33" t="str">
        <f t="shared" si="44"/>
        <v>ja</v>
      </c>
      <c r="Q394" s="33" t="str">
        <f t="shared" si="45"/>
        <v>2017–2020</v>
      </c>
      <c r="R394" s="38">
        <f t="shared" si="46"/>
        <v>0.25</v>
      </c>
      <c r="S394" s="35">
        <f t="shared" si="47"/>
        <v>208.74</v>
      </c>
      <c r="T394" s="39"/>
      <c r="U394" s="33" t="str">
        <f>IF(OR(T394="x",ISNUMBER(MATCH(SUBSTITUTE(A394,"-",""),Kundenbestand!$C$5:$C$3004,0)),ISNUMBER(MATCH(SUBSTITUTE(B394,"-",""),Kundenbestand!$C$5:$C$3004,0))),"x","")</f>
        <v/>
      </c>
      <c r="V394" s="35">
        <f t="shared" si="48"/>
        <v>0</v>
      </c>
    </row>
    <row r="395" spans="1:22" x14ac:dyDescent="0.3">
      <c r="A395" s="33" t="s">
        <v>2178</v>
      </c>
      <c r="B395" s="33" t="s">
        <v>2179</v>
      </c>
      <c r="C395" s="33" t="s">
        <v>233</v>
      </c>
      <c r="D395" s="33" t="s">
        <v>503</v>
      </c>
      <c r="E395" s="33" t="s">
        <v>2180</v>
      </c>
      <c r="F395" s="33" t="s">
        <v>2181</v>
      </c>
      <c r="G395" s="34">
        <v>43143</v>
      </c>
      <c r="H395" s="33">
        <f t="shared" si="42"/>
        <v>2018</v>
      </c>
      <c r="I395" s="35">
        <v>126</v>
      </c>
      <c r="J395" s="36">
        <v>1.42</v>
      </c>
      <c r="K395" s="35">
        <f t="shared" si="43"/>
        <v>178.92</v>
      </c>
      <c r="L395" s="33" t="s">
        <v>1733</v>
      </c>
      <c r="M395" s="33" t="s">
        <v>1734</v>
      </c>
      <c r="N395" s="33" t="s">
        <v>2182</v>
      </c>
      <c r="O395" s="37" t="s">
        <v>87</v>
      </c>
      <c r="P395" s="33" t="str">
        <f t="shared" si="44"/>
        <v>ja</v>
      </c>
      <c r="Q395" s="33" t="str">
        <f t="shared" si="45"/>
        <v>2017–2020</v>
      </c>
      <c r="R395" s="38">
        <f t="shared" si="46"/>
        <v>0.25</v>
      </c>
      <c r="S395" s="35">
        <f t="shared" si="47"/>
        <v>134.19</v>
      </c>
      <c r="T395" s="39"/>
      <c r="U395" s="33" t="str">
        <f>IF(OR(T395="x",ISNUMBER(MATCH(SUBSTITUTE(A395,"-",""),Kundenbestand!$C$5:$C$3004,0)),ISNUMBER(MATCH(SUBSTITUTE(B395,"-",""),Kundenbestand!$C$5:$C$3004,0))),"x","")</f>
        <v/>
      </c>
      <c r="V395" s="35">
        <f t="shared" si="48"/>
        <v>0</v>
      </c>
    </row>
    <row r="396" spans="1:22" x14ac:dyDescent="0.3">
      <c r="A396" s="33" t="s">
        <v>2183</v>
      </c>
      <c r="B396" s="33" t="s">
        <v>2184</v>
      </c>
      <c r="C396" s="33" t="s">
        <v>233</v>
      </c>
      <c r="D396" s="33" t="s">
        <v>2185</v>
      </c>
      <c r="E396" s="33" t="s">
        <v>2186</v>
      </c>
      <c r="F396" s="33" t="s">
        <v>2187</v>
      </c>
      <c r="G396" s="34">
        <v>43081</v>
      </c>
      <c r="H396" s="33">
        <f t="shared" si="42"/>
        <v>2017</v>
      </c>
      <c r="I396" s="35">
        <v>140</v>
      </c>
      <c r="J396" s="36">
        <v>1.42</v>
      </c>
      <c r="K396" s="35">
        <f t="shared" si="43"/>
        <v>198.79999999999998</v>
      </c>
      <c r="L396" s="33" t="s">
        <v>1733</v>
      </c>
      <c r="M396" s="33" t="s">
        <v>1734</v>
      </c>
      <c r="N396" s="33" t="s">
        <v>2188</v>
      </c>
      <c r="O396" s="37" t="s">
        <v>87</v>
      </c>
      <c r="P396" s="33" t="str">
        <f t="shared" si="44"/>
        <v>ja</v>
      </c>
      <c r="Q396" s="33" t="str">
        <f t="shared" si="45"/>
        <v>2017–2020</v>
      </c>
      <c r="R396" s="38">
        <f t="shared" si="46"/>
        <v>0.25</v>
      </c>
      <c r="S396" s="35">
        <f t="shared" si="47"/>
        <v>149.1</v>
      </c>
      <c r="T396" s="39"/>
      <c r="U396" s="33" t="str">
        <f>IF(OR(T396="x",ISNUMBER(MATCH(SUBSTITUTE(A396,"-",""),Kundenbestand!$C$5:$C$3004,0)),ISNUMBER(MATCH(SUBSTITUTE(B396,"-",""),Kundenbestand!$C$5:$C$3004,0))),"x","")</f>
        <v/>
      </c>
      <c r="V396" s="35">
        <f t="shared" si="48"/>
        <v>0</v>
      </c>
    </row>
    <row r="397" spans="1:22" x14ac:dyDescent="0.3">
      <c r="A397" s="33" t="s">
        <v>2189</v>
      </c>
      <c r="B397" s="33" t="s">
        <v>2190</v>
      </c>
      <c r="C397" s="33" t="s">
        <v>233</v>
      </c>
      <c r="D397" s="33" t="s">
        <v>2191</v>
      </c>
      <c r="E397" s="33" t="s">
        <v>2192</v>
      </c>
      <c r="F397" s="33" t="s">
        <v>2193</v>
      </c>
      <c r="G397" s="34">
        <v>43081</v>
      </c>
      <c r="H397" s="33">
        <f t="shared" si="42"/>
        <v>2017</v>
      </c>
      <c r="I397" s="35">
        <v>182</v>
      </c>
      <c r="J397" s="36">
        <v>1.42</v>
      </c>
      <c r="K397" s="35">
        <f t="shared" si="43"/>
        <v>258.44</v>
      </c>
      <c r="L397" s="33" t="s">
        <v>1733</v>
      </c>
      <c r="M397" s="33" t="s">
        <v>1734</v>
      </c>
      <c r="N397" s="33" t="s">
        <v>2194</v>
      </c>
      <c r="O397" s="37" t="s">
        <v>94</v>
      </c>
      <c r="P397" s="33" t="str">
        <f t="shared" si="44"/>
        <v>ja</v>
      </c>
      <c r="Q397" s="33" t="str">
        <f t="shared" si="45"/>
        <v>2017–2020</v>
      </c>
      <c r="R397" s="38">
        <f t="shared" si="46"/>
        <v>0.25</v>
      </c>
      <c r="S397" s="35">
        <f t="shared" si="47"/>
        <v>193.82999999999998</v>
      </c>
      <c r="T397" s="39"/>
      <c r="U397" s="33" t="str">
        <f>IF(OR(T397="x",ISNUMBER(MATCH(SUBSTITUTE(A397,"-",""),Kundenbestand!$C$5:$C$3004,0)),ISNUMBER(MATCH(SUBSTITUTE(B397,"-",""),Kundenbestand!$C$5:$C$3004,0))),"x","")</f>
        <v/>
      </c>
      <c r="V397" s="35">
        <f t="shared" si="48"/>
        <v>0</v>
      </c>
    </row>
    <row r="398" spans="1:22" x14ac:dyDescent="0.3">
      <c r="A398" s="33" t="s">
        <v>2195</v>
      </c>
      <c r="B398" s="33" t="s">
        <v>2196</v>
      </c>
      <c r="C398" s="33" t="s">
        <v>233</v>
      </c>
      <c r="D398" s="33" t="s">
        <v>2197</v>
      </c>
      <c r="E398" s="33" t="s">
        <v>2198</v>
      </c>
      <c r="F398" s="33" t="s">
        <v>2199</v>
      </c>
      <c r="G398" s="34">
        <v>43052</v>
      </c>
      <c r="H398" s="33">
        <f t="shared" si="42"/>
        <v>2017</v>
      </c>
      <c r="I398" s="35">
        <v>196</v>
      </c>
      <c r="J398" s="36">
        <v>1.42</v>
      </c>
      <c r="K398" s="35">
        <f t="shared" si="43"/>
        <v>278.32</v>
      </c>
      <c r="L398" s="33" t="s">
        <v>1733</v>
      </c>
      <c r="M398" s="33" t="s">
        <v>1734</v>
      </c>
      <c r="N398" s="33" t="s">
        <v>1807</v>
      </c>
      <c r="O398" s="37" t="s">
        <v>94</v>
      </c>
      <c r="P398" s="33" t="str">
        <f t="shared" si="44"/>
        <v>ja</v>
      </c>
      <c r="Q398" s="33" t="str">
        <f t="shared" si="45"/>
        <v>2017–2020</v>
      </c>
      <c r="R398" s="38">
        <f t="shared" si="46"/>
        <v>0.25</v>
      </c>
      <c r="S398" s="35">
        <f t="shared" si="47"/>
        <v>208.74</v>
      </c>
      <c r="T398" s="39"/>
      <c r="U398" s="33" t="str">
        <f>IF(OR(T398="x",ISNUMBER(MATCH(SUBSTITUTE(A398,"-",""),Kundenbestand!$C$5:$C$3004,0)),ISNUMBER(MATCH(SUBSTITUTE(B398,"-",""),Kundenbestand!$C$5:$C$3004,0))),"x","")</f>
        <v/>
      </c>
      <c r="V398" s="35">
        <f t="shared" si="48"/>
        <v>0</v>
      </c>
    </row>
    <row r="399" spans="1:22" x14ac:dyDescent="0.3">
      <c r="A399" s="33" t="s">
        <v>2200</v>
      </c>
      <c r="B399" s="33" t="s">
        <v>2201</v>
      </c>
      <c r="C399" s="33" t="s">
        <v>233</v>
      </c>
      <c r="D399" s="33" t="s">
        <v>2202</v>
      </c>
      <c r="E399" s="33" t="s">
        <v>2203</v>
      </c>
      <c r="F399" s="33"/>
      <c r="G399" s="34">
        <v>43052</v>
      </c>
      <c r="H399" s="33">
        <f t="shared" si="42"/>
        <v>2017</v>
      </c>
      <c r="I399" s="35">
        <v>98</v>
      </c>
      <c r="J399" s="36">
        <v>1.42</v>
      </c>
      <c r="K399" s="35">
        <f t="shared" si="43"/>
        <v>139.16</v>
      </c>
      <c r="L399" s="33" t="s">
        <v>1733</v>
      </c>
      <c r="M399" s="33" t="s">
        <v>1734</v>
      </c>
      <c r="N399" s="33" t="s">
        <v>2204</v>
      </c>
      <c r="O399" s="37" t="s">
        <v>118</v>
      </c>
      <c r="P399" s="33" t="str">
        <f t="shared" si="44"/>
        <v>ja</v>
      </c>
      <c r="Q399" s="33" t="str">
        <f t="shared" si="45"/>
        <v>2017–2020</v>
      </c>
      <c r="R399" s="38">
        <f t="shared" si="46"/>
        <v>0.25</v>
      </c>
      <c r="S399" s="35">
        <f t="shared" si="47"/>
        <v>104.37</v>
      </c>
      <c r="T399" s="39"/>
      <c r="U399" s="33" t="str">
        <f>IF(OR(T399="x",ISNUMBER(MATCH(SUBSTITUTE(A399,"-",""),Kundenbestand!$C$5:$C$3004,0)),ISNUMBER(MATCH(SUBSTITUTE(B399,"-",""),Kundenbestand!$C$5:$C$3004,0))),"x","")</f>
        <v/>
      </c>
      <c r="V399" s="35">
        <f t="shared" si="48"/>
        <v>0</v>
      </c>
    </row>
    <row r="400" spans="1:22" x14ac:dyDescent="0.3">
      <c r="A400" s="33" t="s">
        <v>2205</v>
      </c>
      <c r="B400" s="33" t="s">
        <v>2206</v>
      </c>
      <c r="C400" s="33" t="s">
        <v>233</v>
      </c>
      <c r="D400" s="33" t="s">
        <v>2207</v>
      </c>
      <c r="E400" s="33" t="s">
        <v>2208</v>
      </c>
      <c r="F400" s="33" t="s">
        <v>2209</v>
      </c>
      <c r="G400" s="34">
        <v>43171</v>
      </c>
      <c r="H400" s="33">
        <f t="shared" si="42"/>
        <v>2018</v>
      </c>
      <c r="I400" s="35">
        <v>154.01</v>
      </c>
      <c r="J400" s="36">
        <v>1.42</v>
      </c>
      <c r="K400" s="35">
        <f t="shared" si="43"/>
        <v>218.69419999999997</v>
      </c>
      <c r="L400" s="33" t="s">
        <v>1733</v>
      </c>
      <c r="M400" s="33" t="s">
        <v>1734</v>
      </c>
      <c r="N400" s="33" t="s">
        <v>2210</v>
      </c>
      <c r="O400" s="37" t="s">
        <v>94</v>
      </c>
      <c r="P400" s="33" t="str">
        <f t="shared" si="44"/>
        <v>ja</v>
      </c>
      <c r="Q400" s="33" t="str">
        <f t="shared" si="45"/>
        <v>2017–2020</v>
      </c>
      <c r="R400" s="38">
        <f t="shared" si="46"/>
        <v>0.25</v>
      </c>
      <c r="S400" s="35">
        <f t="shared" si="47"/>
        <v>164.02064999999999</v>
      </c>
      <c r="T400" s="39"/>
      <c r="U400" s="33" t="str">
        <f>IF(OR(T400="x",ISNUMBER(MATCH(SUBSTITUTE(A400,"-",""),Kundenbestand!$C$5:$C$3004,0)),ISNUMBER(MATCH(SUBSTITUTE(B400,"-",""),Kundenbestand!$C$5:$C$3004,0))),"x","")</f>
        <v/>
      </c>
      <c r="V400" s="35">
        <f t="shared" si="48"/>
        <v>0</v>
      </c>
    </row>
    <row r="401" spans="1:22" x14ac:dyDescent="0.3">
      <c r="A401" s="33" t="s">
        <v>2211</v>
      </c>
      <c r="B401" s="33" t="s">
        <v>2212</v>
      </c>
      <c r="C401" s="33" t="s">
        <v>233</v>
      </c>
      <c r="D401" s="33" t="s">
        <v>2213</v>
      </c>
      <c r="E401" s="33" t="s">
        <v>2214</v>
      </c>
      <c r="F401" s="33" t="s">
        <v>2215</v>
      </c>
      <c r="G401" s="34">
        <v>43017</v>
      </c>
      <c r="H401" s="33">
        <f t="shared" si="42"/>
        <v>2017</v>
      </c>
      <c r="I401" s="35">
        <v>140</v>
      </c>
      <c r="J401" s="36">
        <v>1.42</v>
      </c>
      <c r="K401" s="35">
        <f t="shared" si="43"/>
        <v>198.79999999999998</v>
      </c>
      <c r="L401" s="33" t="s">
        <v>1733</v>
      </c>
      <c r="M401" s="33" t="s">
        <v>1734</v>
      </c>
      <c r="N401" s="33" t="s">
        <v>2216</v>
      </c>
      <c r="O401" s="37" t="s">
        <v>94</v>
      </c>
      <c r="P401" s="33" t="str">
        <f t="shared" si="44"/>
        <v>ja</v>
      </c>
      <c r="Q401" s="33" t="str">
        <f t="shared" si="45"/>
        <v>2017–2020</v>
      </c>
      <c r="R401" s="38">
        <f t="shared" si="46"/>
        <v>0.25</v>
      </c>
      <c r="S401" s="35">
        <f t="shared" si="47"/>
        <v>149.1</v>
      </c>
      <c r="T401" s="39"/>
      <c r="U401" s="33" t="str">
        <f>IF(OR(T401="x",ISNUMBER(MATCH(SUBSTITUTE(A401,"-",""),Kundenbestand!$C$5:$C$3004,0)),ISNUMBER(MATCH(SUBSTITUTE(B401,"-",""),Kundenbestand!$C$5:$C$3004,0))),"x","")</f>
        <v/>
      </c>
      <c r="V401" s="35">
        <f t="shared" si="48"/>
        <v>0</v>
      </c>
    </row>
    <row r="402" spans="1:22" x14ac:dyDescent="0.3">
      <c r="A402" s="33" t="s">
        <v>2217</v>
      </c>
      <c r="B402" s="33" t="s">
        <v>2218</v>
      </c>
      <c r="C402" s="33" t="s">
        <v>233</v>
      </c>
      <c r="D402" s="33" t="s">
        <v>2219</v>
      </c>
      <c r="E402" s="33" t="s">
        <v>2220</v>
      </c>
      <c r="F402" s="33" t="s">
        <v>2221</v>
      </c>
      <c r="G402" s="34">
        <v>43017</v>
      </c>
      <c r="H402" s="33">
        <f t="shared" si="42"/>
        <v>2017</v>
      </c>
      <c r="I402" s="35">
        <v>126</v>
      </c>
      <c r="J402" s="36">
        <v>1.42</v>
      </c>
      <c r="K402" s="35">
        <f t="shared" si="43"/>
        <v>178.92</v>
      </c>
      <c r="L402" s="33" t="s">
        <v>1733</v>
      </c>
      <c r="M402" s="33" t="s">
        <v>1734</v>
      </c>
      <c r="N402" s="33" t="s">
        <v>2222</v>
      </c>
      <c r="O402" s="37" t="s">
        <v>80</v>
      </c>
      <c r="P402" s="33" t="str">
        <f t="shared" si="44"/>
        <v>ja</v>
      </c>
      <c r="Q402" s="33" t="str">
        <f t="shared" si="45"/>
        <v>2017–2020</v>
      </c>
      <c r="R402" s="38">
        <f t="shared" si="46"/>
        <v>0.25</v>
      </c>
      <c r="S402" s="35">
        <f t="shared" si="47"/>
        <v>134.19</v>
      </c>
      <c r="T402" s="39"/>
      <c r="U402" s="33" t="str">
        <f>IF(OR(T402="x",ISNUMBER(MATCH(SUBSTITUTE(A402,"-",""),Kundenbestand!$C$5:$C$3004,0)),ISNUMBER(MATCH(SUBSTITUTE(B402,"-",""),Kundenbestand!$C$5:$C$3004,0))),"x","")</f>
        <v/>
      </c>
      <c r="V402" s="35">
        <f t="shared" si="48"/>
        <v>0</v>
      </c>
    </row>
    <row r="403" spans="1:22" x14ac:dyDescent="0.3">
      <c r="A403" s="33" t="s">
        <v>2223</v>
      </c>
      <c r="B403" s="33" t="s">
        <v>2224</v>
      </c>
      <c r="C403" s="33" t="s">
        <v>233</v>
      </c>
      <c r="D403" s="33" t="s">
        <v>2225</v>
      </c>
      <c r="E403" s="33" t="s">
        <v>2226</v>
      </c>
      <c r="F403" s="33" t="s">
        <v>2227</v>
      </c>
      <c r="G403" s="34">
        <v>43081</v>
      </c>
      <c r="H403" s="33">
        <f t="shared" si="42"/>
        <v>2017</v>
      </c>
      <c r="I403" s="35">
        <v>112</v>
      </c>
      <c r="J403" s="36">
        <v>1.42</v>
      </c>
      <c r="K403" s="35">
        <f t="shared" si="43"/>
        <v>159.04</v>
      </c>
      <c r="L403" s="33" t="s">
        <v>1733</v>
      </c>
      <c r="M403" s="33" t="s">
        <v>1734</v>
      </c>
      <c r="N403" s="33" t="s">
        <v>2228</v>
      </c>
      <c r="O403" s="37" t="s">
        <v>118</v>
      </c>
      <c r="P403" s="33" t="str">
        <f t="shared" si="44"/>
        <v>ja</v>
      </c>
      <c r="Q403" s="33" t="str">
        <f t="shared" si="45"/>
        <v>2017–2020</v>
      </c>
      <c r="R403" s="38">
        <f t="shared" si="46"/>
        <v>0.25</v>
      </c>
      <c r="S403" s="35">
        <f t="shared" si="47"/>
        <v>119.28</v>
      </c>
      <c r="T403" s="39"/>
      <c r="U403" s="33" t="str">
        <f>IF(OR(T403="x",ISNUMBER(MATCH(SUBSTITUTE(A403,"-",""),Kundenbestand!$C$5:$C$3004,0)),ISNUMBER(MATCH(SUBSTITUTE(B403,"-",""),Kundenbestand!$C$5:$C$3004,0))),"x","")</f>
        <v/>
      </c>
      <c r="V403" s="35">
        <f t="shared" si="48"/>
        <v>0</v>
      </c>
    </row>
    <row r="404" spans="1:22" x14ac:dyDescent="0.3">
      <c r="A404" s="33" t="s">
        <v>2229</v>
      </c>
      <c r="B404" s="33" t="s">
        <v>2230</v>
      </c>
      <c r="C404" s="33" t="s">
        <v>233</v>
      </c>
      <c r="D404" s="33" t="s">
        <v>1081</v>
      </c>
      <c r="E404" s="33" t="s">
        <v>2231</v>
      </c>
      <c r="F404" s="33"/>
      <c r="G404" s="34">
        <v>43052</v>
      </c>
      <c r="H404" s="33">
        <f t="shared" si="42"/>
        <v>2017</v>
      </c>
      <c r="I404" s="35">
        <v>112</v>
      </c>
      <c r="J404" s="36">
        <v>1.42</v>
      </c>
      <c r="K404" s="35">
        <f t="shared" si="43"/>
        <v>159.04</v>
      </c>
      <c r="L404" s="33" t="s">
        <v>1733</v>
      </c>
      <c r="M404" s="33" t="s">
        <v>1734</v>
      </c>
      <c r="N404" s="33" t="s">
        <v>2232</v>
      </c>
      <c r="O404" s="37" t="s">
        <v>118</v>
      </c>
      <c r="P404" s="33" t="str">
        <f t="shared" si="44"/>
        <v>ja</v>
      </c>
      <c r="Q404" s="33" t="str">
        <f t="shared" si="45"/>
        <v>2017–2020</v>
      </c>
      <c r="R404" s="38">
        <f t="shared" si="46"/>
        <v>0.25</v>
      </c>
      <c r="S404" s="35">
        <f t="shared" si="47"/>
        <v>119.28</v>
      </c>
      <c r="T404" s="39"/>
      <c r="U404" s="33" t="str">
        <f>IF(OR(T404="x",ISNUMBER(MATCH(SUBSTITUTE(A404,"-",""),Kundenbestand!$C$5:$C$3004,0)),ISNUMBER(MATCH(SUBSTITUTE(B404,"-",""),Kundenbestand!$C$5:$C$3004,0))),"x","")</f>
        <v/>
      </c>
      <c r="V404" s="35">
        <f t="shared" si="48"/>
        <v>0</v>
      </c>
    </row>
    <row r="405" spans="1:22" x14ac:dyDescent="0.3">
      <c r="A405" s="33" t="s">
        <v>2233</v>
      </c>
      <c r="B405" s="33" t="s">
        <v>2234</v>
      </c>
      <c r="C405" s="33" t="s">
        <v>233</v>
      </c>
      <c r="D405" s="33" t="s">
        <v>1505</v>
      </c>
      <c r="E405" s="33" t="s">
        <v>2235</v>
      </c>
      <c r="F405" s="33" t="s">
        <v>2236</v>
      </c>
      <c r="G405" s="34">
        <v>43017</v>
      </c>
      <c r="H405" s="33">
        <f t="shared" si="42"/>
        <v>2017</v>
      </c>
      <c r="I405" s="35">
        <v>126</v>
      </c>
      <c r="J405" s="36">
        <v>1.42</v>
      </c>
      <c r="K405" s="35">
        <f t="shared" si="43"/>
        <v>178.92</v>
      </c>
      <c r="L405" s="33" t="s">
        <v>1733</v>
      </c>
      <c r="M405" s="33" t="s">
        <v>1734</v>
      </c>
      <c r="N405" s="33" t="s">
        <v>2237</v>
      </c>
      <c r="O405" s="37" t="s">
        <v>118</v>
      </c>
      <c r="P405" s="33" t="str">
        <f t="shared" si="44"/>
        <v>ja</v>
      </c>
      <c r="Q405" s="33" t="str">
        <f t="shared" si="45"/>
        <v>2017–2020</v>
      </c>
      <c r="R405" s="38">
        <f t="shared" si="46"/>
        <v>0.25</v>
      </c>
      <c r="S405" s="35">
        <f t="shared" si="47"/>
        <v>134.19</v>
      </c>
      <c r="T405" s="39"/>
      <c r="U405" s="33" t="str">
        <f>IF(OR(T405="x",ISNUMBER(MATCH(SUBSTITUTE(A405,"-",""),Kundenbestand!$C$5:$C$3004,0)),ISNUMBER(MATCH(SUBSTITUTE(B405,"-",""),Kundenbestand!$C$5:$C$3004,0))),"x","")</f>
        <v/>
      </c>
      <c r="V405" s="35">
        <f t="shared" si="48"/>
        <v>0</v>
      </c>
    </row>
    <row r="406" spans="1:22" x14ac:dyDescent="0.3">
      <c r="A406" s="33" t="s">
        <v>2238</v>
      </c>
      <c r="B406" s="33" t="s">
        <v>2239</v>
      </c>
      <c r="C406" s="33" t="s">
        <v>233</v>
      </c>
      <c r="D406" s="33" t="s">
        <v>1107</v>
      </c>
      <c r="E406" s="33" t="s">
        <v>2240</v>
      </c>
      <c r="F406" s="33" t="s">
        <v>2241</v>
      </c>
      <c r="G406" s="34">
        <v>43394</v>
      </c>
      <c r="H406" s="33">
        <f t="shared" si="42"/>
        <v>2018</v>
      </c>
      <c r="I406" s="35">
        <v>126</v>
      </c>
      <c r="J406" s="36">
        <v>1.42</v>
      </c>
      <c r="K406" s="35">
        <f t="shared" si="43"/>
        <v>178.92</v>
      </c>
      <c r="L406" s="33" t="s">
        <v>1733</v>
      </c>
      <c r="M406" s="33" t="s">
        <v>1734</v>
      </c>
      <c r="N406" s="33" t="s">
        <v>2242</v>
      </c>
      <c r="O406" s="37" t="s">
        <v>118</v>
      </c>
      <c r="P406" s="33" t="str">
        <f t="shared" si="44"/>
        <v>ja</v>
      </c>
      <c r="Q406" s="33" t="str">
        <f t="shared" si="45"/>
        <v>2017–2020</v>
      </c>
      <c r="R406" s="38">
        <f t="shared" si="46"/>
        <v>0.25</v>
      </c>
      <c r="S406" s="35">
        <f t="shared" si="47"/>
        <v>134.19</v>
      </c>
      <c r="T406" s="39"/>
      <c r="U406" s="33" t="str">
        <f>IF(OR(T406="x",ISNUMBER(MATCH(SUBSTITUTE(A406,"-",""),Kundenbestand!$C$5:$C$3004,0)),ISNUMBER(MATCH(SUBSTITUTE(B406,"-",""),Kundenbestand!$C$5:$C$3004,0))),"x","")</f>
        <v/>
      </c>
      <c r="V406" s="35">
        <f t="shared" si="48"/>
        <v>0</v>
      </c>
    </row>
    <row r="407" spans="1:22" x14ac:dyDescent="0.3">
      <c r="A407" s="33" t="s">
        <v>2243</v>
      </c>
      <c r="B407" s="33" t="s">
        <v>2244</v>
      </c>
      <c r="C407" s="33" t="s">
        <v>233</v>
      </c>
      <c r="D407" s="33" t="s">
        <v>2095</v>
      </c>
      <c r="E407" s="33" t="s">
        <v>2245</v>
      </c>
      <c r="F407" s="33" t="s">
        <v>2246</v>
      </c>
      <c r="G407" s="34">
        <v>43570</v>
      </c>
      <c r="H407" s="33">
        <f t="shared" si="42"/>
        <v>2019</v>
      </c>
      <c r="I407" s="35">
        <v>126</v>
      </c>
      <c r="J407" s="36">
        <v>1.42</v>
      </c>
      <c r="K407" s="35">
        <f t="shared" si="43"/>
        <v>178.92</v>
      </c>
      <c r="L407" s="33" t="s">
        <v>1733</v>
      </c>
      <c r="M407" s="33" t="s">
        <v>1734</v>
      </c>
      <c r="N407" s="33" t="s">
        <v>2247</v>
      </c>
      <c r="O407" s="37" t="s">
        <v>118</v>
      </c>
      <c r="P407" s="33" t="str">
        <f t="shared" si="44"/>
        <v>ja</v>
      </c>
      <c r="Q407" s="33" t="str">
        <f t="shared" si="45"/>
        <v>2017–2020</v>
      </c>
      <c r="R407" s="38">
        <f t="shared" si="46"/>
        <v>0.25</v>
      </c>
      <c r="S407" s="35">
        <f t="shared" si="47"/>
        <v>134.19</v>
      </c>
      <c r="T407" s="39"/>
      <c r="U407" s="33" t="str">
        <f>IF(OR(T407="x",ISNUMBER(MATCH(SUBSTITUTE(A407,"-",""),Kundenbestand!$C$5:$C$3004,0)),ISNUMBER(MATCH(SUBSTITUTE(B407,"-",""),Kundenbestand!$C$5:$C$3004,0))),"x","")</f>
        <v/>
      </c>
      <c r="V407" s="35">
        <f t="shared" si="48"/>
        <v>0</v>
      </c>
    </row>
    <row r="408" spans="1:22" x14ac:dyDescent="0.3">
      <c r="A408" s="33" t="s">
        <v>2248</v>
      </c>
      <c r="B408" s="33" t="s">
        <v>2249</v>
      </c>
      <c r="C408" s="33" t="s">
        <v>233</v>
      </c>
      <c r="D408" s="33" t="s">
        <v>2250</v>
      </c>
      <c r="E408" s="33" t="s">
        <v>2251</v>
      </c>
      <c r="F408" s="33" t="s">
        <v>2252</v>
      </c>
      <c r="G408" s="34">
        <v>41344</v>
      </c>
      <c r="H408" s="33">
        <f t="shared" si="42"/>
        <v>2013</v>
      </c>
      <c r="I408" s="35">
        <v>112</v>
      </c>
      <c r="J408" s="36">
        <v>1.42</v>
      </c>
      <c r="K408" s="35">
        <f t="shared" si="43"/>
        <v>159.04</v>
      </c>
      <c r="L408" s="33" t="s">
        <v>1733</v>
      </c>
      <c r="M408" s="33" t="s">
        <v>1734</v>
      </c>
      <c r="N408" s="33" t="s">
        <v>2253</v>
      </c>
      <c r="O408" s="37" t="s">
        <v>118</v>
      </c>
      <c r="P408" s="33" t="str">
        <f t="shared" si="44"/>
        <v>ja</v>
      </c>
      <c r="Q408" s="33" t="str">
        <f t="shared" si="45"/>
        <v>2013–2016</v>
      </c>
      <c r="R408" s="38">
        <f t="shared" si="46"/>
        <v>0.4</v>
      </c>
      <c r="S408" s="35">
        <f t="shared" si="47"/>
        <v>95.423999999999992</v>
      </c>
      <c r="T408" s="39"/>
      <c r="U408" s="33" t="str">
        <f>IF(OR(T408="x",ISNUMBER(MATCH(SUBSTITUTE(A408,"-",""),Kundenbestand!$C$5:$C$3004,0)),ISNUMBER(MATCH(SUBSTITUTE(B408,"-",""),Kundenbestand!$C$5:$C$3004,0))),"x","")</f>
        <v/>
      </c>
      <c r="V408" s="35">
        <f t="shared" si="48"/>
        <v>0</v>
      </c>
    </row>
    <row r="409" spans="1:22" x14ac:dyDescent="0.3">
      <c r="A409" s="33" t="s">
        <v>2254</v>
      </c>
      <c r="B409" s="33" t="s">
        <v>2255</v>
      </c>
      <c r="C409" s="33" t="s">
        <v>233</v>
      </c>
      <c r="D409" s="33" t="s">
        <v>2256</v>
      </c>
      <c r="E409" s="33" t="s">
        <v>2257</v>
      </c>
      <c r="F409" s="33" t="s">
        <v>2258</v>
      </c>
      <c r="G409" s="34">
        <v>43199</v>
      </c>
      <c r="H409" s="33">
        <f t="shared" si="42"/>
        <v>2018</v>
      </c>
      <c r="I409" s="35">
        <v>56</v>
      </c>
      <c r="J409" s="36">
        <v>1.42</v>
      </c>
      <c r="K409" s="35">
        <f t="shared" si="43"/>
        <v>79.52</v>
      </c>
      <c r="L409" s="33" t="s">
        <v>1733</v>
      </c>
      <c r="M409" s="33" t="s">
        <v>1734</v>
      </c>
      <c r="N409" s="33" t="s">
        <v>2259</v>
      </c>
      <c r="O409" s="37" t="s">
        <v>80</v>
      </c>
      <c r="P409" s="33" t="str">
        <f t="shared" si="44"/>
        <v>ja</v>
      </c>
      <c r="Q409" s="33" t="str">
        <f t="shared" si="45"/>
        <v>2017–2020</v>
      </c>
      <c r="R409" s="38">
        <f t="shared" si="46"/>
        <v>0.25</v>
      </c>
      <c r="S409" s="35">
        <f t="shared" si="47"/>
        <v>59.64</v>
      </c>
      <c r="T409" s="39"/>
      <c r="U409" s="33" t="str">
        <f>IF(OR(T409="x",ISNUMBER(MATCH(SUBSTITUTE(A409,"-",""),Kundenbestand!$C$5:$C$3004,0)),ISNUMBER(MATCH(SUBSTITUTE(B409,"-",""),Kundenbestand!$C$5:$C$3004,0))),"x","")</f>
        <v/>
      </c>
      <c r="V409" s="35">
        <f t="shared" si="48"/>
        <v>0</v>
      </c>
    </row>
    <row r="410" spans="1:22" x14ac:dyDescent="0.3">
      <c r="A410" s="33" t="s">
        <v>2260</v>
      </c>
      <c r="B410" s="33" t="s">
        <v>2261</v>
      </c>
      <c r="C410" s="33" t="s">
        <v>233</v>
      </c>
      <c r="D410" s="33" t="s">
        <v>2262</v>
      </c>
      <c r="E410" s="33" t="s">
        <v>2263</v>
      </c>
      <c r="F410" s="33"/>
      <c r="G410" s="34">
        <v>44242</v>
      </c>
      <c r="H410" s="33">
        <f t="shared" si="42"/>
        <v>2021</v>
      </c>
      <c r="I410" s="35">
        <v>154</v>
      </c>
      <c r="J410" s="36">
        <v>1.42</v>
      </c>
      <c r="K410" s="35">
        <f t="shared" si="43"/>
        <v>218.67999999999998</v>
      </c>
      <c r="L410" s="33" t="s">
        <v>1733</v>
      </c>
      <c r="M410" s="33" t="s">
        <v>1734</v>
      </c>
      <c r="N410" s="33" t="s">
        <v>2264</v>
      </c>
      <c r="O410" s="37" t="s">
        <v>87</v>
      </c>
      <c r="P410" s="33" t="str">
        <f t="shared" si="44"/>
        <v>ja</v>
      </c>
      <c r="Q410" s="33" t="str">
        <f t="shared" si="45"/>
        <v>2021–2025</v>
      </c>
      <c r="R410" s="38">
        <f t="shared" si="46"/>
        <v>0.1</v>
      </c>
      <c r="S410" s="35">
        <f t="shared" si="47"/>
        <v>196.81199999999998</v>
      </c>
      <c r="T410" s="39"/>
      <c r="U410" s="33" t="str">
        <f>IF(OR(T410="x",ISNUMBER(MATCH(SUBSTITUTE(A410,"-",""),Kundenbestand!$C$5:$C$3004,0)),ISNUMBER(MATCH(SUBSTITUTE(B410,"-",""),Kundenbestand!$C$5:$C$3004,0))),"x","")</f>
        <v/>
      </c>
      <c r="V410" s="35">
        <f t="shared" si="48"/>
        <v>0</v>
      </c>
    </row>
    <row r="411" spans="1:22" x14ac:dyDescent="0.3">
      <c r="A411" s="33" t="s">
        <v>2265</v>
      </c>
      <c r="B411" s="33" t="s">
        <v>2266</v>
      </c>
      <c r="C411" s="33" t="s">
        <v>233</v>
      </c>
      <c r="D411" s="33" t="s">
        <v>2267</v>
      </c>
      <c r="E411" s="33" t="s">
        <v>2268</v>
      </c>
      <c r="F411" s="33" t="s">
        <v>2269</v>
      </c>
      <c r="G411" s="34">
        <v>44543</v>
      </c>
      <c r="H411" s="33">
        <f t="shared" si="42"/>
        <v>2021</v>
      </c>
      <c r="I411" s="35">
        <v>154.01</v>
      </c>
      <c r="J411" s="36">
        <v>1.42</v>
      </c>
      <c r="K411" s="35">
        <f t="shared" si="43"/>
        <v>218.69419999999997</v>
      </c>
      <c r="L411" s="33" t="s">
        <v>1733</v>
      </c>
      <c r="M411" s="33" t="s">
        <v>1734</v>
      </c>
      <c r="N411" s="33" t="s">
        <v>1021</v>
      </c>
      <c r="O411" s="37" t="s">
        <v>87</v>
      </c>
      <c r="P411" s="33" t="str">
        <f t="shared" si="44"/>
        <v>ja</v>
      </c>
      <c r="Q411" s="33" t="str">
        <f t="shared" si="45"/>
        <v>2021–2025</v>
      </c>
      <c r="R411" s="38">
        <f t="shared" si="46"/>
        <v>0.1</v>
      </c>
      <c r="S411" s="35">
        <f t="shared" si="47"/>
        <v>196.82477999999998</v>
      </c>
      <c r="T411" s="39"/>
      <c r="U411" s="33" t="str">
        <f>IF(OR(T411="x",ISNUMBER(MATCH(SUBSTITUTE(A411,"-",""),Kundenbestand!$C$5:$C$3004,0)),ISNUMBER(MATCH(SUBSTITUTE(B411,"-",""),Kundenbestand!$C$5:$C$3004,0))),"x","")</f>
        <v/>
      </c>
      <c r="V411" s="35">
        <f t="shared" si="48"/>
        <v>0</v>
      </c>
    </row>
    <row r="412" spans="1:22" x14ac:dyDescent="0.3">
      <c r="A412" s="33" t="s">
        <v>2270</v>
      </c>
      <c r="B412" s="33" t="s">
        <v>2271</v>
      </c>
      <c r="C412" s="33" t="s">
        <v>233</v>
      </c>
      <c r="D412" s="33" t="s">
        <v>2272</v>
      </c>
      <c r="E412" s="33" t="s">
        <v>2273</v>
      </c>
      <c r="F412" s="33" t="s">
        <v>2274</v>
      </c>
      <c r="G412" s="34">
        <v>45296</v>
      </c>
      <c r="H412" s="33">
        <f t="shared" si="42"/>
        <v>2024</v>
      </c>
      <c r="I412" s="35"/>
      <c r="J412" s="36"/>
      <c r="K412" s="35">
        <f t="shared" si="43"/>
        <v>0</v>
      </c>
      <c r="L412" s="33" t="s">
        <v>1733</v>
      </c>
      <c r="M412" s="33" t="s">
        <v>1734</v>
      </c>
      <c r="N412" s="33" t="s">
        <v>2275</v>
      </c>
      <c r="O412" s="37" t="s">
        <v>118</v>
      </c>
      <c r="P412" s="33" t="str">
        <f t="shared" si="44"/>
        <v>nein – Preis fehlt</v>
      </c>
      <c r="Q412" s="33" t="str">
        <f t="shared" si="45"/>
        <v>2021–2025</v>
      </c>
      <c r="R412" s="38">
        <f t="shared" si="46"/>
        <v>0.1</v>
      </c>
      <c r="S412" s="35">
        <f t="shared" si="47"/>
        <v>0</v>
      </c>
      <c r="T412" s="39"/>
      <c r="U412" s="33" t="str">
        <f>IF(OR(T412="x",ISNUMBER(MATCH(SUBSTITUTE(A412,"-",""),Kundenbestand!$C$5:$C$3004,0)),ISNUMBER(MATCH(SUBSTITUTE(B412,"-",""),Kundenbestand!$C$5:$C$3004,0))),"x","")</f>
        <v/>
      </c>
      <c r="V412" s="35">
        <f t="shared" si="48"/>
        <v>0</v>
      </c>
    </row>
    <row r="413" spans="1:22" x14ac:dyDescent="0.3">
      <c r="A413" s="33" t="s">
        <v>2276</v>
      </c>
      <c r="B413" s="33" t="s">
        <v>2277</v>
      </c>
      <c r="C413" s="33" t="s">
        <v>233</v>
      </c>
      <c r="D413" s="33" t="s">
        <v>2278</v>
      </c>
      <c r="E413" s="33" t="s">
        <v>2279</v>
      </c>
      <c r="F413" s="33" t="s">
        <v>2280</v>
      </c>
      <c r="G413" s="34">
        <v>43765</v>
      </c>
      <c r="H413" s="33">
        <f t="shared" si="42"/>
        <v>2019</v>
      </c>
      <c r="I413" s="35">
        <v>154.01</v>
      </c>
      <c r="J413" s="36">
        <v>1.42</v>
      </c>
      <c r="K413" s="35">
        <f t="shared" si="43"/>
        <v>218.69419999999997</v>
      </c>
      <c r="L413" s="33" t="s">
        <v>1733</v>
      </c>
      <c r="M413" s="33" t="s">
        <v>1734</v>
      </c>
      <c r="N413" s="33" t="s">
        <v>2281</v>
      </c>
      <c r="O413" s="37" t="s">
        <v>87</v>
      </c>
      <c r="P413" s="33" t="str">
        <f t="shared" si="44"/>
        <v>ja</v>
      </c>
      <c r="Q413" s="33" t="str">
        <f t="shared" si="45"/>
        <v>2017–2020</v>
      </c>
      <c r="R413" s="38">
        <f t="shared" si="46"/>
        <v>0.25</v>
      </c>
      <c r="S413" s="35">
        <f t="shared" si="47"/>
        <v>164.02064999999999</v>
      </c>
      <c r="T413" s="39"/>
      <c r="U413" s="33" t="str">
        <f>IF(OR(T413="x",ISNUMBER(MATCH(SUBSTITUTE(A413,"-",""),Kundenbestand!$C$5:$C$3004,0)),ISNUMBER(MATCH(SUBSTITUTE(B413,"-",""),Kundenbestand!$C$5:$C$3004,0))),"x","")</f>
        <v/>
      </c>
      <c r="V413" s="35">
        <f t="shared" si="48"/>
        <v>0</v>
      </c>
    </row>
    <row r="414" spans="1:22" x14ac:dyDescent="0.3">
      <c r="A414" s="33" t="s">
        <v>2282</v>
      </c>
      <c r="B414" s="33" t="s">
        <v>2283</v>
      </c>
      <c r="C414" s="33" t="s">
        <v>233</v>
      </c>
      <c r="D414" s="33" t="s">
        <v>2284</v>
      </c>
      <c r="E414" s="33" t="s">
        <v>2285</v>
      </c>
      <c r="F414" s="33" t="s">
        <v>2286</v>
      </c>
      <c r="G414" s="34">
        <v>44367</v>
      </c>
      <c r="H414" s="33">
        <f t="shared" si="42"/>
        <v>2021</v>
      </c>
      <c r="I414" s="35">
        <v>126</v>
      </c>
      <c r="J414" s="36">
        <v>1.42</v>
      </c>
      <c r="K414" s="35">
        <f t="shared" si="43"/>
        <v>178.92</v>
      </c>
      <c r="L414" s="33" t="s">
        <v>1733</v>
      </c>
      <c r="M414" s="33" t="s">
        <v>1734</v>
      </c>
      <c r="N414" s="33" t="s">
        <v>2171</v>
      </c>
      <c r="O414" s="37" t="s">
        <v>87</v>
      </c>
      <c r="P414" s="33" t="str">
        <f t="shared" si="44"/>
        <v>ja</v>
      </c>
      <c r="Q414" s="33" t="str">
        <f t="shared" si="45"/>
        <v>2021–2025</v>
      </c>
      <c r="R414" s="38">
        <f t="shared" si="46"/>
        <v>0.1</v>
      </c>
      <c r="S414" s="35">
        <f t="shared" si="47"/>
        <v>161.02799999999999</v>
      </c>
      <c r="T414" s="39"/>
      <c r="U414" s="33" t="str">
        <f>IF(OR(T414="x",ISNUMBER(MATCH(SUBSTITUTE(A414,"-",""),Kundenbestand!$C$5:$C$3004,0)),ISNUMBER(MATCH(SUBSTITUTE(B414,"-",""),Kundenbestand!$C$5:$C$3004,0))),"x","")</f>
        <v/>
      </c>
      <c r="V414" s="35">
        <f t="shared" si="48"/>
        <v>0</v>
      </c>
    </row>
    <row r="415" spans="1:22" x14ac:dyDescent="0.3">
      <c r="A415" s="33" t="s">
        <v>2287</v>
      </c>
      <c r="B415" s="33" t="s">
        <v>2288</v>
      </c>
      <c r="C415" s="33" t="s">
        <v>233</v>
      </c>
      <c r="D415" s="33" t="s">
        <v>2289</v>
      </c>
      <c r="E415" s="33" t="s">
        <v>2290</v>
      </c>
      <c r="F415" s="33"/>
      <c r="G415" s="34">
        <v>45296</v>
      </c>
      <c r="H415" s="33">
        <f t="shared" si="42"/>
        <v>2024</v>
      </c>
      <c r="I415" s="35">
        <v>98</v>
      </c>
      <c r="J415" s="36">
        <v>1.42</v>
      </c>
      <c r="K415" s="35">
        <f t="shared" si="43"/>
        <v>139.16</v>
      </c>
      <c r="L415" s="33" t="s">
        <v>1733</v>
      </c>
      <c r="M415" s="33" t="s">
        <v>1734</v>
      </c>
      <c r="N415" s="33" t="s">
        <v>2291</v>
      </c>
      <c r="O415" s="37" t="s">
        <v>118</v>
      </c>
      <c r="P415" s="33" t="str">
        <f t="shared" si="44"/>
        <v>ja</v>
      </c>
      <c r="Q415" s="33" t="str">
        <f t="shared" si="45"/>
        <v>2021–2025</v>
      </c>
      <c r="R415" s="38">
        <f t="shared" si="46"/>
        <v>0.1</v>
      </c>
      <c r="S415" s="35">
        <f t="shared" si="47"/>
        <v>125.244</v>
      </c>
      <c r="T415" s="39"/>
      <c r="U415" s="33" t="str">
        <f>IF(OR(T415="x",ISNUMBER(MATCH(SUBSTITUTE(A415,"-",""),Kundenbestand!$C$5:$C$3004,0)),ISNUMBER(MATCH(SUBSTITUTE(B415,"-",""),Kundenbestand!$C$5:$C$3004,0))),"x","")</f>
        <v/>
      </c>
      <c r="V415" s="35">
        <f t="shared" si="48"/>
        <v>0</v>
      </c>
    </row>
    <row r="416" spans="1:22" x14ac:dyDescent="0.3">
      <c r="A416" s="33" t="s">
        <v>2292</v>
      </c>
      <c r="B416" s="33" t="s">
        <v>2293</v>
      </c>
      <c r="C416" s="33" t="s">
        <v>90</v>
      </c>
      <c r="D416" s="33" t="s">
        <v>114</v>
      </c>
      <c r="E416" s="33" t="s">
        <v>2294</v>
      </c>
      <c r="F416" s="33" t="s">
        <v>2295</v>
      </c>
      <c r="G416" s="34">
        <v>43184</v>
      </c>
      <c r="H416" s="33">
        <f t="shared" si="42"/>
        <v>2018</v>
      </c>
      <c r="I416" s="35">
        <v>70</v>
      </c>
      <c r="J416" s="36">
        <v>1.42</v>
      </c>
      <c r="K416" s="35">
        <f t="shared" si="43"/>
        <v>99.399999999999991</v>
      </c>
      <c r="L416" s="33" t="s">
        <v>1733</v>
      </c>
      <c r="M416" s="33" t="s">
        <v>1734</v>
      </c>
      <c r="N416" s="33" t="s">
        <v>2296</v>
      </c>
      <c r="O416" s="37" t="s">
        <v>118</v>
      </c>
      <c r="P416" s="33" t="str">
        <f t="shared" si="44"/>
        <v>ja</v>
      </c>
      <c r="Q416" s="33" t="str">
        <f t="shared" si="45"/>
        <v>2017–2020</v>
      </c>
      <c r="R416" s="38">
        <f t="shared" si="46"/>
        <v>0.25</v>
      </c>
      <c r="S416" s="35">
        <f t="shared" si="47"/>
        <v>74.55</v>
      </c>
      <c r="T416" s="39"/>
      <c r="U416" s="33" t="str">
        <f>IF(OR(T416="x",ISNUMBER(MATCH(SUBSTITUTE(A416,"-",""),Kundenbestand!$C$5:$C$3004,0)),ISNUMBER(MATCH(SUBSTITUTE(B416,"-",""),Kundenbestand!$C$5:$C$3004,0))),"x","")</f>
        <v/>
      </c>
      <c r="V416" s="35">
        <f t="shared" si="48"/>
        <v>0</v>
      </c>
    </row>
    <row r="417" spans="1:22" x14ac:dyDescent="0.3">
      <c r="A417" s="33" t="s">
        <v>2297</v>
      </c>
      <c r="B417" s="33" t="s">
        <v>2298</v>
      </c>
      <c r="C417" s="33" t="s">
        <v>233</v>
      </c>
      <c r="D417" s="33" t="s">
        <v>1018</v>
      </c>
      <c r="E417" s="33" t="s">
        <v>2299</v>
      </c>
      <c r="F417" s="33" t="s">
        <v>2300</v>
      </c>
      <c r="G417" s="34">
        <v>45271</v>
      </c>
      <c r="H417" s="33">
        <f t="shared" si="42"/>
        <v>2023</v>
      </c>
      <c r="I417" s="35">
        <v>196</v>
      </c>
      <c r="J417" s="36">
        <v>1.42</v>
      </c>
      <c r="K417" s="35">
        <f t="shared" si="43"/>
        <v>278.32</v>
      </c>
      <c r="L417" s="33" t="s">
        <v>1733</v>
      </c>
      <c r="M417" s="33" t="s">
        <v>1734</v>
      </c>
      <c r="N417" s="33" t="s">
        <v>2301</v>
      </c>
      <c r="O417" s="37" t="s">
        <v>87</v>
      </c>
      <c r="P417" s="33" t="str">
        <f t="shared" si="44"/>
        <v>ja</v>
      </c>
      <c r="Q417" s="33" t="str">
        <f t="shared" si="45"/>
        <v>2021–2025</v>
      </c>
      <c r="R417" s="38">
        <f t="shared" si="46"/>
        <v>0.1</v>
      </c>
      <c r="S417" s="35">
        <f t="shared" si="47"/>
        <v>250.488</v>
      </c>
      <c r="T417" s="39"/>
      <c r="U417" s="33" t="str">
        <f>IF(OR(T417="x",ISNUMBER(MATCH(SUBSTITUTE(A417,"-",""),Kundenbestand!$C$5:$C$3004,0)),ISNUMBER(MATCH(SUBSTITUTE(B417,"-",""),Kundenbestand!$C$5:$C$3004,0))),"x","")</f>
        <v/>
      </c>
      <c r="V417" s="35">
        <f t="shared" si="48"/>
        <v>0</v>
      </c>
    </row>
    <row r="418" spans="1:22" x14ac:dyDescent="0.3">
      <c r="A418" s="33" t="s">
        <v>2302</v>
      </c>
      <c r="B418" s="33" t="s">
        <v>2303</v>
      </c>
      <c r="C418" s="33" t="s">
        <v>233</v>
      </c>
      <c r="D418" s="33" t="s">
        <v>2304</v>
      </c>
      <c r="E418" s="33" t="s">
        <v>2305</v>
      </c>
      <c r="F418" s="33" t="s">
        <v>2306</v>
      </c>
      <c r="G418" s="34">
        <v>43717</v>
      </c>
      <c r="H418" s="33">
        <f t="shared" si="42"/>
        <v>2019</v>
      </c>
      <c r="I418" s="35">
        <v>210</v>
      </c>
      <c r="J418" s="36">
        <v>1.42</v>
      </c>
      <c r="K418" s="35">
        <f t="shared" si="43"/>
        <v>298.2</v>
      </c>
      <c r="L418" s="33" t="s">
        <v>1733</v>
      </c>
      <c r="M418" s="33" t="s">
        <v>1734</v>
      </c>
      <c r="N418" s="33" t="s">
        <v>2194</v>
      </c>
      <c r="O418" s="37" t="s">
        <v>94</v>
      </c>
      <c r="P418" s="33" t="str">
        <f t="shared" si="44"/>
        <v>ja</v>
      </c>
      <c r="Q418" s="33" t="str">
        <f t="shared" si="45"/>
        <v>2017–2020</v>
      </c>
      <c r="R418" s="38">
        <f t="shared" si="46"/>
        <v>0.25</v>
      </c>
      <c r="S418" s="35">
        <f t="shared" si="47"/>
        <v>223.64999999999998</v>
      </c>
      <c r="T418" s="39"/>
      <c r="U418" s="33" t="str">
        <f>IF(OR(T418="x",ISNUMBER(MATCH(SUBSTITUTE(A418,"-",""),Kundenbestand!$C$5:$C$3004,0)),ISNUMBER(MATCH(SUBSTITUTE(B418,"-",""),Kundenbestand!$C$5:$C$3004,0))),"x","")</f>
        <v/>
      </c>
      <c r="V418" s="35">
        <f t="shared" si="48"/>
        <v>0</v>
      </c>
    </row>
    <row r="419" spans="1:22" x14ac:dyDescent="0.3">
      <c r="A419" s="33" t="s">
        <v>2307</v>
      </c>
      <c r="B419" s="33" t="s">
        <v>2308</v>
      </c>
      <c r="C419" s="33" t="s">
        <v>233</v>
      </c>
      <c r="D419" s="33" t="s">
        <v>2309</v>
      </c>
      <c r="E419" s="33" t="s">
        <v>2310</v>
      </c>
      <c r="F419" s="33" t="s">
        <v>2311</v>
      </c>
      <c r="G419" s="34">
        <v>44543</v>
      </c>
      <c r="H419" s="33">
        <f t="shared" si="42"/>
        <v>2021</v>
      </c>
      <c r="I419" s="35">
        <v>140</v>
      </c>
      <c r="J419" s="36">
        <v>1.42</v>
      </c>
      <c r="K419" s="35">
        <f t="shared" si="43"/>
        <v>198.79999999999998</v>
      </c>
      <c r="L419" s="33" t="s">
        <v>1733</v>
      </c>
      <c r="M419" s="33" t="s">
        <v>1734</v>
      </c>
      <c r="N419" s="33" t="s">
        <v>2177</v>
      </c>
      <c r="O419" s="37" t="s">
        <v>118</v>
      </c>
      <c r="P419" s="33" t="str">
        <f t="shared" si="44"/>
        <v>ja</v>
      </c>
      <c r="Q419" s="33" t="str">
        <f t="shared" si="45"/>
        <v>2021–2025</v>
      </c>
      <c r="R419" s="38">
        <f t="shared" si="46"/>
        <v>0.1</v>
      </c>
      <c r="S419" s="35">
        <f t="shared" si="47"/>
        <v>178.92</v>
      </c>
      <c r="T419" s="39"/>
      <c r="U419" s="33" t="str">
        <f>IF(OR(T419="x",ISNUMBER(MATCH(SUBSTITUTE(A419,"-",""),Kundenbestand!$C$5:$C$3004,0)),ISNUMBER(MATCH(SUBSTITUTE(B419,"-",""),Kundenbestand!$C$5:$C$3004,0))),"x","")</f>
        <v/>
      </c>
      <c r="V419" s="35">
        <f t="shared" si="48"/>
        <v>0</v>
      </c>
    </row>
    <row r="420" spans="1:22" x14ac:dyDescent="0.3">
      <c r="A420" s="33" t="s">
        <v>2312</v>
      </c>
      <c r="B420" s="33" t="s">
        <v>2313</v>
      </c>
      <c r="C420" s="33" t="s">
        <v>233</v>
      </c>
      <c r="D420" s="33" t="s">
        <v>2314</v>
      </c>
      <c r="E420" s="33" t="s">
        <v>2315</v>
      </c>
      <c r="F420" s="33" t="s">
        <v>2316</v>
      </c>
      <c r="G420" s="34">
        <v>45662</v>
      </c>
      <c r="H420" s="33">
        <f t="shared" si="42"/>
        <v>2025</v>
      </c>
      <c r="I420" s="35">
        <v>175</v>
      </c>
      <c r="J420" s="36">
        <v>1.42</v>
      </c>
      <c r="K420" s="35">
        <f t="shared" si="43"/>
        <v>248.5</v>
      </c>
      <c r="L420" s="33" t="s">
        <v>1733</v>
      </c>
      <c r="M420" s="33" t="s">
        <v>1734</v>
      </c>
      <c r="N420" s="33" t="s">
        <v>2317</v>
      </c>
      <c r="O420" s="37" t="s">
        <v>94</v>
      </c>
      <c r="P420" s="33" t="str">
        <f t="shared" si="44"/>
        <v>ja</v>
      </c>
      <c r="Q420" s="33" t="str">
        <f t="shared" si="45"/>
        <v>2021–2025</v>
      </c>
      <c r="R420" s="38">
        <f t="shared" si="46"/>
        <v>0.1</v>
      </c>
      <c r="S420" s="35">
        <f t="shared" si="47"/>
        <v>223.65</v>
      </c>
      <c r="T420" s="39"/>
      <c r="U420" s="33" t="str">
        <f>IF(OR(T420="x",ISNUMBER(MATCH(SUBSTITUTE(A420,"-",""),Kundenbestand!$C$5:$C$3004,0)),ISNUMBER(MATCH(SUBSTITUTE(B420,"-",""),Kundenbestand!$C$5:$C$3004,0))),"x","")</f>
        <v/>
      </c>
      <c r="V420" s="35">
        <f t="shared" si="48"/>
        <v>0</v>
      </c>
    </row>
    <row r="421" spans="1:22" x14ac:dyDescent="0.3">
      <c r="A421" s="33" t="s">
        <v>2318</v>
      </c>
      <c r="B421" s="33" t="s">
        <v>2319</v>
      </c>
      <c r="C421" s="33" t="s">
        <v>233</v>
      </c>
      <c r="D421" s="33" t="s">
        <v>2320</v>
      </c>
      <c r="E421" s="33" t="s">
        <v>2321</v>
      </c>
      <c r="F421" s="33" t="s">
        <v>2322</v>
      </c>
      <c r="G421" s="34">
        <v>44088</v>
      </c>
      <c r="H421" s="33">
        <f t="shared" si="42"/>
        <v>2020</v>
      </c>
      <c r="I421" s="35">
        <v>406</v>
      </c>
      <c r="J421" s="36">
        <v>1.42</v>
      </c>
      <c r="K421" s="35">
        <f t="shared" si="43"/>
        <v>576.52</v>
      </c>
      <c r="L421" s="33" t="s">
        <v>1733</v>
      </c>
      <c r="M421" s="33" t="s">
        <v>1734</v>
      </c>
      <c r="N421" s="33" t="s">
        <v>2323</v>
      </c>
      <c r="O421" s="37" t="s">
        <v>80</v>
      </c>
      <c r="P421" s="33" t="str">
        <f t="shared" si="44"/>
        <v>ja</v>
      </c>
      <c r="Q421" s="33" t="str">
        <f t="shared" si="45"/>
        <v>2017–2020</v>
      </c>
      <c r="R421" s="38">
        <f t="shared" si="46"/>
        <v>0.25</v>
      </c>
      <c r="S421" s="35">
        <f t="shared" si="47"/>
        <v>432.39</v>
      </c>
      <c r="T421" s="39"/>
      <c r="U421" s="33" t="str">
        <f>IF(OR(T421="x",ISNUMBER(MATCH(SUBSTITUTE(A421,"-",""),Kundenbestand!$C$5:$C$3004,0)),ISNUMBER(MATCH(SUBSTITUTE(B421,"-",""),Kundenbestand!$C$5:$C$3004,0))),"x","")</f>
        <v/>
      </c>
      <c r="V421" s="35">
        <f t="shared" si="48"/>
        <v>0</v>
      </c>
    </row>
    <row r="422" spans="1:22" x14ac:dyDescent="0.3">
      <c r="A422" s="33" t="s">
        <v>2324</v>
      </c>
      <c r="B422" s="33" t="s">
        <v>2325</v>
      </c>
      <c r="C422" s="33" t="s">
        <v>233</v>
      </c>
      <c r="D422" s="33" t="s">
        <v>2326</v>
      </c>
      <c r="E422" s="33" t="s">
        <v>2327</v>
      </c>
      <c r="F422" s="33" t="s">
        <v>2328</v>
      </c>
      <c r="G422" s="34">
        <v>43689</v>
      </c>
      <c r="H422" s="33">
        <f t="shared" si="42"/>
        <v>2019</v>
      </c>
      <c r="I422" s="35">
        <v>154.01</v>
      </c>
      <c r="J422" s="36">
        <v>1.42</v>
      </c>
      <c r="K422" s="35">
        <f t="shared" si="43"/>
        <v>218.69419999999997</v>
      </c>
      <c r="L422" s="33" t="s">
        <v>1733</v>
      </c>
      <c r="M422" s="33" t="s">
        <v>1734</v>
      </c>
      <c r="N422" s="33" t="s">
        <v>2329</v>
      </c>
      <c r="O422" s="37" t="s">
        <v>118</v>
      </c>
      <c r="P422" s="33" t="str">
        <f t="shared" si="44"/>
        <v>ja</v>
      </c>
      <c r="Q422" s="33" t="str">
        <f t="shared" si="45"/>
        <v>2017–2020</v>
      </c>
      <c r="R422" s="38">
        <f t="shared" si="46"/>
        <v>0.25</v>
      </c>
      <c r="S422" s="35">
        <f t="shared" si="47"/>
        <v>164.02064999999999</v>
      </c>
      <c r="T422" s="39"/>
      <c r="U422" s="33" t="str">
        <f>IF(OR(T422="x",ISNUMBER(MATCH(SUBSTITUTE(A422,"-",""),Kundenbestand!$C$5:$C$3004,0)),ISNUMBER(MATCH(SUBSTITUTE(B422,"-",""),Kundenbestand!$C$5:$C$3004,0))),"x","")</f>
        <v/>
      </c>
      <c r="V422" s="35">
        <f t="shared" si="48"/>
        <v>0</v>
      </c>
    </row>
    <row r="423" spans="1:22" x14ac:dyDescent="0.3">
      <c r="A423" s="33" t="s">
        <v>2330</v>
      </c>
      <c r="B423" s="33" t="s">
        <v>2331</v>
      </c>
      <c r="C423" s="33" t="s">
        <v>233</v>
      </c>
      <c r="D423" s="33" t="s">
        <v>2332</v>
      </c>
      <c r="E423" s="33" t="s">
        <v>2333</v>
      </c>
      <c r="F423" s="33" t="s">
        <v>2334</v>
      </c>
      <c r="G423" s="34">
        <v>43927</v>
      </c>
      <c r="H423" s="33">
        <f t="shared" si="42"/>
        <v>2020</v>
      </c>
      <c r="I423" s="35">
        <v>168</v>
      </c>
      <c r="J423" s="36">
        <v>1.42</v>
      </c>
      <c r="K423" s="35">
        <f t="shared" si="43"/>
        <v>238.56</v>
      </c>
      <c r="L423" s="33" t="s">
        <v>1733</v>
      </c>
      <c r="M423" s="33" t="s">
        <v>1734</v>
      </c>
      <c r="N423" s="33" t="s">
        <v>2335</v>
      </c>
      <c r="O423" s="37" t="s">
        <v>80</v>
      </c>
      <c r="P423" s="33" t="str">
        <f t="shared" si="44"/>
        <v>ja</v>
      </c>
      <c r="Q423" s="33" t="str">
        <f t="shared" si="45"/>
        <v>2017–2020</v>
      </c>
      <c r="R423" s="38">
        <f t="shared" si="46"/>
        <v>0.25</v>
      </c>
      <c r="S423" s="35">
        <f t="shared" si="47"/>
        <v>178.92000000000002</v>
      </c>
      <c r="T423" s="39"/>
      <c r="U423" s="33" t="str">
        <f>IF(OR(T423="x",ISNUMBER(MATCH(SUBSTITUTE(A423,"-",""),Kundenbestand!$C$5:$C$3004,0)),ISNUMBER(MATCH(SUBSTITUTE(B423,"-",""),Kundenbestand!$C$5:$C$3004,0))),"x","")</f>
        <v/>
      </c>
      <c r="V423" s="35">
        <f t="shared" si="48"/>
        <v>0</v>
      </c>
    </row>
    <row r="424" spans="1:22" x14ac:dyDescent="0.3">
      <c r="A424" s="33" t="s">
        <v>2336</v>
      </c>
      <c r="B424" s="33" t="s">
        <v>2337</v>
      </c>
      <c r="C424" s="33" t="s">
        <v>233</v>
      </c>
      <c r="D424" s="33" t="s">
        <v>2338</v>
      </c>
      <c r="E424" s="33" t="s">
        <v>2339</v>
      </c>
      <c r="F424" s="33" t="s">
        <v>2340</v>
      </c>
      <c r="G424" s="34">
        <v>43660</v>
      </c>
      <c r="H424" s="33">
        <f t="shared" si="42"/>
        <v>2019</v>
      </c>
      <c r="I424" s="35">
        <v>182</v>
      </c>
      <c r="J424" s="36">
        <v>1.42</v>
      </c>
      <c r="K424" s="35">
        <f t="shared" si="43"/>
        <v>258.44</v>
      </c>
      <c r="L424" s="33" t="s">
        <v>1733</v>
      </c>
      <c r="M424" s="33" t="s">
        <v>1734</v>
      </c>
      <c r="N424" s="33" t="s">
        <v>2341</v>
      </c>
      <c r="O424" s="37" t="s">
        <v>118</v>
      </c>
      <c r="P424" s="33" t="str">
        <f t="shared" si="44"/>
        <v>ja</v>
      </c>
      <c r="Q424" s="33" t="str">
        <f t="shared" si="45"/>
        <v>2017–2020</v>
      </c>
      <c r="R424" s="38">
        <f t="shared" si="46"/>
        <v>0.25</v>
      </c>
      <c r="S424" s="35">
        <f t="shared" si="47"/>
        <v>193.82999999999998</v>
      </c>
      <c r="T424" s="39"/>
      <c r="U424" s="33" t="str">
        <f>IF(OR(T424="x",ISNUMBER(MATCH(SUBSTITUTE(A424,"-",""),Kundenbestand!$C$5:$C$3004,0)),ISNUMBER(MATCH(SUBSTITUTE(B424,"-",""),Kundenbestand!$C$5:$C$3004,0))),"x","")</f>
        <v/>
      </c>
      <c r="V424" s="35">
        <f t="shared" si="48"/>
        <v>0</v>
      </c>
    </row>
    <row r="425" spans="1:22" x14ac:dyDescent="0.3">
      <c r="A425" s="33" t="s">
        <v>2342</v>
      </c>
      <c r="B425" s="33" t="s">
        <v>2343</v>
      </c>
      <c r="C425" s="33" t="s">
        <v>233</v>
      </c>
      <c r="D425" s="33" t="s">
        <v>2344</v>
      </c>
      <c r="E425" s="33" t="s">
        <v>2345</v>
      </c>
      <c r="F425" s="33"/>
      <c r="G425" s="34">
        <v>43765</v>
      </c>
      <c r="H425" s="33">
        <f t="shared" si="42"/>
        <v>2019</v>
      </c>
      <c r="I425" s="35">
        <v>238</v>
      </c>
      <c r="J425" s="36">
        <v>1.42</v>
      </c>
      <c r="K425" s="35">
        <f t="shared" si="43"/>
        <v>337.96</v>
      </c>
      <c r="L425" s="33" t="s">
        <v>1733</v>
      </c>
      <c r="M425" s="33" t="s">
        <v>1734</v>
      </c>
      <c r="N425" s="33" t="s">
        <v>2346</v>
      </c>
      <c r="O425" s="37" t="s">
        <v>87</v>
      </c>
      <c r="P425" s="33" t="str">
        <f t="shared" si="44"/>
        <v>ja</v>
      </c>
      <c r="Q425" s="33" t="str">
        <f t="shared" si="45"/>
        <v>2017–2020</v>
      </c>
      <c r="R425" s="38">
        <f t="shared" si="46"/>
        <v>0.25</v>
      </c>
      <c r="S425" s="35">
        <f t="shared" si="47"/>
        <v>253.46999999999997</v>
      </c>
      <c r="T425" s="39"/>
      <c r="U425" s="33" t="str">
        <f>IF(OR(T425="x",ISNUMBER(MATCH(SUBSTITUTE(A425,"-",""),Kundenbestand!$C$5:$C$3004,0)),ISNUMBER(MATCH(SUBSTITUTE(B425,"-",""),Kundenbestand!$C$5:$C$3004,0))),"x","")</f>
        <v/>
      </c>
      <c r="V425" s="35">
        <f t="shared" si="48"/>
        <v>0</v>
      </c>
    </row>
    <row r="426" spans="1:22" x14ac:dyDescent="0.3">
      <c r="A426" s="33" t="s">
        <v>2347</v>
      </c>
      <c r="B426" s="33" t="s">
        <v>2348</v>
      </c>
      <c r="C426" s="33" t="s">
        <v>233</v>
      </c>
      <c r="D426" s="33" t="s">
        <v>2349</v>
      </c>
      <c r="E426" s="33" t="s">
        <v>2350</v>
      </c>
      <c r="F426" s="33" t="s">
        <v>2351</v>
      </c>
      <c r="G426" s="34">
        <v>43780</v>
      </c>
      <c r="H426" s="33">
        <f t="shared" si="42"/>
        <v>2019</v>
      </c>
      <c r="I426" s="35">
        <v>168</v>
      </c>
      <c r="J426" s="36">
        <v>1.42</v>
      </c>
      <c r="K426" s="35">
        <f t="shared" si="43"/>
        <v>238.56</v>
      </c>
      <c r="L426" s="33" t="s">
        <v>1733</v>
      </c>
      <c r="M426" s="33" t="s">
        <v>1734</v>
      </c>
      <c r="N426" s="33" t="s">
        <v>2352</v>
      </c>
      <c r="O426" s="37" t="s">
        <v>87</v>
      </c>
      <c r="P426" s="33" t="str">
        <f t="shared" si="44"/>
        <v>ja</v>
      </c>
      <c r="Q426" s="33" t="str">
        <f t="shared" si="45"/>
        <v>2017–2020</v>
      </c>
      <c r="R426" s="38">
        <f t="shared" si="46"/>
        <v>0.25</v>
      </c>
      <c r="S426" s="35">
        <f t="shared" si="47"/>
        <v>178.92000000000002</v>
      </c>
      <c r="T426" s="39"/>
      <c r="U426" s="33" t="str">
        <f>IF(OR(T426="x",ISNUMBER(MATCH(SUBSTITUTE(A426,"-",""),Kundenbestand!$C$5:$C$3004,0)),ISNUMBER(MATCH(SUBSTITUTE(B426,"-",""),Kundenbestand!$C$5:$C$3004,0))),"x","")</f>
        <v/>
      </c>
      <c r="V426" s="35">
        <f t="shared" si="48"/>
        <v>0</v>
      </c>
    </row>
    <row r="427" spans="1:22" x14ac:dyDescent="0.3">
      <c r="A427" s="33" t="s">
        <v>2353</v>
      </c>
      <c r="B427" s="33" t="s">
        <v>2354</v>
      </c>
      <c r="C427" s="33" t="s">
        <v>233</v>
      </c>
      <c r="D427" s="33" t="s">
        <v>2355</v>
      </c>
      <c r="E427" s="33" t="s">
        <v>2356</v>
      </c>
      <c r="F427" s="33" t="s">
        <v>2357</v>
      </c>
      <c r="G427" s="34">
        <v>43737</v>
      </c>
      <c r="H427" s="33">
        <f t="shared" si="42"/>
        <v>2019</v>
      </c>
      <c r="I427" s="35">
        <v>476</v>
      </c>
      <c r="J427" s="36">
        <v>1.42</v>
      </c>
      <c r="K427" s="35">
        <f t="shared" si="43"/>
        <v>675.92</v>
      </c>
      <c r="L427" s="33" t="s">
        <v>1733</v>
      </c>
      <c r="M427" s="33" t="s">
        <v>1734</v>
      </c>
      <c r="N427" s="33" t="s">
        <v>2358</v>
      </c>
      <c r="O427" s="37" t="s">
        <v>118</v>
      </c>
      <c r="P427" s="33" t="str">
        <f t="shared" si="44"/>
        <v>ja</v>
      </c>
      <c r="Q427" s="33" t="str">
        <f t="shared" si="45"/>
        <v>2017–2020</v>
      </c>
      <c r="R427" s="38">
        <f t="shared" si="46"/>
        <v>0.25</v>
      </c>
      <c r="S427" s="35">
        <f t="shared" si="47"/>
        <v>506.93999999999994</v>
      </c>
      <c r="T427" s="39"/>
      <c r="U427" s="33" t="str">
        <f>IF(OR(T427="x",ISNUMBER(MATCH(SUBSTITUTE(A427,"-",""),Kundenbestand!$C$5:$C$3004,0)),ISNUMBER(MATCH(SUBSTITUTE(B427,"-",""),Kundenbestand!$C$5:$C$3004,0))),"x","")</f>
        <v/>
      </c>
      <c r="V427" s="35">
        <f t="shared" si="48"/>
        <v>0</v>
      </c>
    </row>
    <row r="428" spans="1:22" x14ac:dyDescent="0.3">
      <c r="A428" s="33" t="s">
        <v>2359</v>
      </c>
      <c r="B428" s="33" t="s">
        <v>2360</v>
      </c>
      <c r="C428" s="33" t="s">
        <v>233</v>
      </c>
      <c r="D428" s="33" t="s">
        <v>2361</v>
      </c>
      <c r="E428" s="33" t="s">
        <v>2362</v>
      </c>
      <c r="F428" s="33"/>
      <c r="G428" s="34">
        <v>43717</v>
      </c>
      <c r="H428" s="33">
        <f t="shared" si="42"/>
        <v>2019</v>
      </c>
      <c r="I428" s="35">
        <v>140</v>
      </c>
      <c r="J428" s="36">
        <v>1.42</v>
      </c>
      <c r="K428" s="35">
        <f t="shared" si="43"/>
        <v>198.79999999999998</v>
      </c>
      <c r="L428" s="33" t="s">
        <v>1733</v>
      </c>
      <c r="M428" s="33" t="s">
        <v>1734</v>
      </c>
      <c r="N428" s="33" t="s">
        <v>2363</v>
      </c>
      <c r="O428" s="37" t="s">
        <v>87</v>
      </c>
      <c r="P428" s="33" t="str">
        <f t="shared" si="44"/>
        <v>ja</v>
      </c>
      <c r="Q428" s="33" t="str">
        <f t="shared" si="45"/>
        <v>2017–2020</v>
      </c>
      <c r="R428" s="38">
        <f t="shared" si="46"/>
        <v>0.25</v>
      </c>
      <c r="S428" s="35">
        <f t="shared" si="47"/>
        <v>149.1</v>
      </c>
      <c r="T428" s="39"/>
      <c r="U428" s="33" t="str">
        <f>IF(OR(T428="x",ISNUMBER(MATCH(SUBSTITUTE(A428,"-",""),Kundenbestand!$C$5:$C$3004,0)),ISNUMBER(MATCH(SUBSTITUTE(B428,"-",""),Kundenbestand!$C$5:$C$3004,0))),"x","")</f>
        <v/>
      </c>
      <c r="V428" s="35">
        <f t="shared" si="48"/>
        <v>0</v>
      </c>
    </row>
    <row r="429" spans="1:22" x14ac:dyDescent="0.3">
      <c r="A429" s="33" t="s">
        <v>2364</v>
      </c>
      <c r="B429" s="33" t="s">
        <v>2365</v>
      </c>
      <c r="C429" s="33" t="s">
        <v>233</v>
      </c>
      <c r="D429" s="33" t="s">
        <v>2366</v>
      </c>
      <c r="E429" s="33" t="s">
        <v>2367</v>
      </c>
      <c r="F429" s="33" t="s">
        <v>2368</v>
      </c>
      <c r="G429" s="34">
        <v>43855</v>
      </c>
      <c r="H429" s="33">
        <f t="shared" si="42"/>
        <v>2020</v>
      </c>
      <c r="I429" s="35">
        <v>168</v>
      </c>
      <c r="J429" s="36">
        <v>1.42</v>
      </c>
      <c r="K429" s="35">
        <f t="shared" si="43"/>
        <v>238.56</v>
      </c>
      <c r="L429" s="33" t="s">
        <v>1733</v>
      </c>
      <c r="M429" s="33" t="s">
        <v>1734</v>
      </c>
      <c r="N429" s="33" t="s">
        <v>2369</v>
      </c>
      <c r="O429" s="37" t="s">
        <v>94</v>
      </c>
      <c r="P429" s="33" t="str">
        <f t="shared" si="44"/>
        <v>ja</v>
      </c>
      <c r="Q429" s="33" t="str">
        <f t="shared" si="45"/>
        <v>2017–2020</v>
      </c>
      <c r="R429" s="38">
        <f t="shared" si="46"/>
        <v>0.25</v>
      </c>
      <c r="S429" s="35">
        <f t="shared" si="47"/>
        <v>178.92000000000002</v>
      </c>
      <c r="T429" s="39"/>
      <c r="U429" s="33" t="str">
        <f>IF(OR(T429="x",ISNUMBER(MATCH(SUBSTITUTE(A429,"-",""),Kundenbestand!$C$5:$C$3004,0)),ISNUMBER(MATCH(SUBSTITUTE(B429,"-",""),Kundenbestand!$C$5:$C$3004,0))),"x","")</f>
        <v/>
      </c>
      <c r="V429" s="35">
        <f t="shared" si="48"/>
        <v>0</v>
      </c>
    </row>
    <row r="430" spans="1:22" x14ac:dyDescent="0.3">
      <c r="A430" s="33" t="s">
        <v>2370</v>
      </c>
      <c r="B430" s="33" t="s">
        <v>2371</v>
      </c>
      <c r="C430" s="33" t="s">
        <v>233</v>
      </c>
      <c r="D430" s="33" t="s">
        <v>2372</v>
      </c>
      <c r="E430" s="33" t="s">
        <v>2373</v>
      </c>
      <c r="F430" s="33" t="s">
        <v>2374</v>
      </c>
      <c r="G430" s="34">
        <v>43765</v>
      </c>
      <c r="H430" s="33">
        <f t="shared" si="42"/>
        <v>2019</v>
      </c>
      <c r="I430" s="35">
        <v>252</v>
      </c>
      <c r="J430" s="36">
        <v>1.42</v>
      </c>
      <c r="K430" s="35">
        <f t="shared" si="43"/>
        <v>357.84</v>
      </c>
      <c r="L430" s="33" t="s">
        <v>1733</v>
      </c>
      <c r="M430" s="33" t="s">
        <v>1734</v>
      </c>
      <c r="N430" s="33" t="s">
        <v>2375</v>
      </c>
      <c r="O430" s="37" t="s">
        <v>87</v>
      </c>
      <c r="P430" s="33" t="str">
        <f t="shared" si="44"/>
        <v>ja</v>
      </c>
      <c r="Q430" s="33" t="str">
        <f t="shared" si="45"/>
        <v>2017–2020</v>
      </c>
      <c r="R430" s="38">
        <f t="shared" si="46"/>
        <v>0.25</v>
      </c>
      <c r="S430" s="35">
        <f t="shared" si="47"/>
        <v>268.38</v>
      </c>
      <c r="T430" s="39"/>
      <c r="U430" s="33" t="str">
        <f>IF(OR(T430="x",ISNUMBER(MATCH(SUBSTITUTE(A430,"-",""),Kundenbestand!$C$5:$C$3004,0)),ISNUMBER(MATCH(SUBSTITUTE(B430,"-",""),Kundenbestand!$C$5:$C$3004,0))),"x","")</f>
        <v/>
      </c>
      <c r="V430" s="35">
        <f t="shared" si="48"/>
        <v>0</v>
      </c>
    </row>
    <row r="431" spans="1:22" x14ac:dyDescent="0.3">
      <c r="A431" s="33" t="s">
        <v>2376</v>
      </c>
      <c r="B431" s="33" t="s">
        <v>2377</v>
      </c>
      <c r="C431" s="33" t="s">
        <v>233</v>
      </c>
      <c r="D431" s="33" t="s">
        <v>2378</v>
      </c>
      <c r="E431" s="33" t="s">
        <v>2379</v>
      </c>
      <c r="F431" s="33" t="s">
        <v>1846</v>
      </c>
      <c r="G431" s="34">
        <v>43819</v>
      </c>
      <c r="H431" s="33">
        <f t="shared" si="42"/>
        <v>2019</v>
      </c>
      <c r="I431" s="35">
        <v>126</v>
      </c>
      <c r="J431" s="36">
        <v>1.42</v>
      </c>
      <c r="K431" s="35">
        <f t="shared" si="43"/>
        <v>178.92</v>
      </c>
      <c r="L431" s="33" t="s">
        <v>1733</v>
      </c>
      <c r="M431" s="33" t="s">
        <v>1734</v>
      </c>
      <c r="N431" s="33" t="s">
        <v>2380</v>
      </c>
      <c r="O431" s="37" t="s">
        <v>87</v>
      </c>
      <c r="P431" s="33" t="str">
        <f t="shared" si="44"/>
        <v>ja</v>
      </c>
      <c r="Q431" s="33" t="str">
        <f t="shared" si="45"/>
        <v>2017–2020</v>
      </c>
      <c r="R431" s="38">
        <f t="shared" si="46"/>
        <v>0.25</v>
      </c>
      <c r="S431" s="35">
        <f t="shared" si="47"/>
        <v>134.19</v>
      </c>
      <c r="T431" s="39"/>
      <c r="U431" s="33" t="str">
        <f>IF(OR(T431="x",ISNUMBER(MATCH(SUBSTITUTE(A431,"-",""),Kundenbestand!$C$5:$C$3004,0)),ISNUMBER(MATCH(SUBSTITUTE(B431,"-",""),Kundenbestand!$C$5:$C$3004,0))),"x","")</f>
        <v/>
      </c>
      <c r="V431" s="35">
        <f t="shared" si="48"/>
        <v>0</v>
      </c>
    </row>
    <row r="432" spans="1:22" x14ac:dyDescent="0.3">
      <c r="A432" s="33" t="s">
        <v>2381</v>
      </c>
      <c r="B432" s="33" t="s">
        <v>2382</v>
      </c>
      <c r="C432" s="33" t="s">
        <v>233</v>
      </c>
      <c r="D432" s="33" t="s">
        <v>2383</v>
      </c>
      <c r="E432" s="33" t="s">
        <v>2384</v>
      </c>
      <c r="F432" s="33" t="s">
        <v>2385</v>
      </c>
      <c r="G432" s="34">
        <v>43689</v>
      </c>
      <c r="H432" s="33">
        <f t="shared" si="42"/>
        <v>2019</v>
      </c>
      <c r="I432" s="35">
        <v>168</v>
      </c>
      <c r="J432" s="36">
        <v>1.42</v>
      </c>
      <c r="K432" s="35">
        <f t="shared" si="43"/>
        <v>238.56</v>
      </c>
      <c r="L432" s="33" t="s">
        <v>1733</v>
      </c>
      <c r="M432" s="33" t="s">
        <v>1734</v>
      </c>
      <c r="N432" s="33" t="s">
        <v>2386</v>
      </c>
      <c r="O432" s="37" t="s">
        <v>94</v>
      </c>
      <c r="P432" s="33" t="str">
        <f t="shared" si="44"/>
        <v>ja</v>
      </c>
      <c r="Q432" s="33" t="str">
        <f t="shared" si="45"/>
        <v>2017–2020</v>
      </c>
      <c r="R432" s="38">
        <f t="shared" si="46"/>
        <v>0.25</v>
      </c>
      <c r="S432" s="35">
        <f t="shared" si="47"/>
        <v>178.92000000000002</v>
      </c>
      <c r="T432" s="39"/>
      <c r="U432" s="33" t="str">
        <f>IF(OR(T432="x",ISNUMBER(MATCH(SUBSTITUTE(A432,"-",""),Kundenbestand!$C$5:$C$3004,0)),ISNUMBER(MATCH(SUBSTITUTE(B432,"-",""),Kundenbestand!$C$5:$C$3004,0))),"x","")</f>
        <v/>
      </c>
      <c r="V432" s="35">
        <f t="shared" si="48"/>
        <v>0</v>
      </c>
    </row>
    <row r="433" spans="1:22" x14ac:dyDescent="0.3">
      <c r="A433" s="33" t="s">
        <v>2387</v>
      </c>
      <c r="B433" s="33" t="s">
        <v>2388</v>
      </c>
      <c r="C433" s="33" t="s">
        <v>233</v>
      </c>
      <c r="D433" s="33" t="s">
        <v>2389</v>
      </c>
      <c r="E433" s="33" t="s">
        <v>2390</v>
      </c>
      <c r="F433" s="33" t="s">
        <v>2391</v>
      </c>
      <c r="G433" s="34">
        <v>43855</v>
      </c>
      <c r="H433" s="33">
        <f t="shared" si="42"/>
        <v>2020</v>
      </c>
      <c r="I433" s="35">
        <v>154.01</v>
      </c>
      <c r="J433" s="36">
        <v>1.42</v>
      </c>
      <c r="K433" s="35">
        <f t="shared" si="43"/>
        <v>218.69419999999997</v>
      </c>
      <c r="L433" s="33" t="s">
        <v>1733</v>
      </c>
      <c r="M433" s="33" t="s">
        <v>1734</v>
      </c>
      <c r="N433" s="33" t="s">
        <v>2392</v>
      </c>
      <c r="O433" s="37" t="s">
        <v>87</v>
      </c>
      <c r="P433" s="33" t="str">
        <f t="shared" si="44"/>
        <v>ja</v>
      </c>
      <c r="Q433" s="33" t="str">
        <f t="shared" si="45"/>
        <v>2017–2020</v>
      </c>
      <c r="R433" s="38">
        <f t="shared" si="46"/>
        <v>0.25</v>
      </c>
      <c r="S433" s="35">
        <f t="shared" si="47"/>
        <v>164.02064999999999</v>
      </c>
      <c r="T433" s="39"/>
      <c r="U433" s="33" t="str">
        <f>IF(OR(T433="x",ISNUMBER(MATCH(SUBSTITUTE(A433,"-",""),Kundenbestand!$C$5:$C$3004,0)),ISNUMBER(MATCH(SUBSTITUTE(B433,"-",""),Kundenbestand!$C$5:$C$3004,0))),"x","")</f>
        <v/>
      </c>
      <c r="V433" s="35">
        <f t="shared" si="48"/>
        <v>0</v>
      </c>
    </row>
    <row r="434" spans="1:22" x14ac:dyDescent="0.3">
      <c r="A434" s="33" t="s">
        <v>2393</v>
      </c>
      <c r="B434" s="33" t="s">
        <v>2394</v>
      </c>
      <c r="C434" s="33" t="s">
        <v>233</v>
      </c>
      <c r="D434" s="33" t="s">
        <v>2395</v>
      </c>
      <c r="E434" s="33" t="s">
        <v>2396</v>
      </c>
      <c r="F434" s="33" t="s">
        <v>2397</v>
      </c>
      <c r="G434" s="34">
        <v>43689</v>
      </c>
      <c r="H434" s="33">
        <f t="shared" si="42"/>
        <v>2019</v>
      </c>
      <c r="I434" s="35">
        <v>126</v>
      </c>
      <c r="J434" s="36">
        <v>1.42</v>
      </c>
      <c r="K434" s="35">
        <f t="shared" si="43"/>
        <v>178.92</v>
      </c>
      <c r="L434" s="33" t="s">
        <v>1733</v>
      </c>
      <c r="M434" s="33" t="s">
        <v>1734</v>
      </c>
      <c r="N434" s="33" t="s">
        <v>2398</v>
      </c>
      <c r="O434" s="37" t="s">
        <v>94</v>
      </c>
      <c r="P434" s="33" t="str">
        <f t="shared" si="44"/>
        <v>ja</v>
      </c>
      <c r="Q434" s="33" t="str">
        <f t="shared" si="45"/>
        <v>2017–2020</v>
      </c>
      <c r="R434" s="38">
        <f t="shared" si="46"/>
        <v>0.25</v>
      </c>
      <c r="S434" s="35">
        <f t="shared" si="47"/>
        <v>134.19</v>
      </c>
      <c r="T434" s="39"/>
      <c r="U434" s="33" t="str">
        <f>IF(OR(T434="x",ISNUMBER(MATCH(SUBSTITUTE(A434,"-",""),Kundenbestand!$C$5:$C$3004,0)),ISNUMBER(MATCH(SUBSTITUTE(B434,"-",""),Kundenbestand!$C$5:$C$3004,0))),"x","")</f>
        <v/>
      </c>
      <c r="V434" s="35">
        <f t="shared" si="48"/>
        <v>0</v>
      </c>
    </row>
    <row r="435" spans="1:22" x14ac:dyDescent="0.3">
      <c r="A435" s="33" t="s">
        <v>2399</v>
      </c>
      <c r="B435" s="33" t="s">
        <v>2400</v>
      </c>
      <c r="C435" s="33" t="s">
        <v>233</v>
      </c>
      <c r="D435" s="33" t="s">
        <v>2174</v>
      </c>
      <c r="E435" s="33" t="s">
        <v>2401</v>
      </c>
      <c r="F435" s="33" t="s">
        <v>2402</v>
      </c>
      <c r="G435" s="34">
        <v>43765</v>
      </c>
      <c r="H435" s="33">
        <f t="shared" si="42"/>
        <v>2019</v>
      </c>
      <c r="I435" s="35">
        <v>140</v>
      </c>
      <c r="J435" s="36">
        <v>1.42</v>
      </c>
      <c r="K435" s="35">
        <f t="shared" si="43"/>
        <v>198.79999999999998</v>
      </c>
      <c r="L435" s="33" t="s">
        <v>1733</v>
      </c>
      <c r="M435" s="33" t="s">
        <v>1734</v>
      </c>
      <c r="N435" s="33" t="s">
        <v>2403</v>
      </c>
      <c r="O435" s="37" t="s">
        <v>118</v>
      </c>
      <c r="P435" s="33" t="str">
        <f t="shared" si="44"/>
        <v>ja</v>
      </c>
      <c r="Q435" s="33" t="str">
        <f t="shared" si="45"/>
        <v>2017–2020</v>
      </c>
      <c r="R435" s="38">
        <f t="shared" si="46"/>
        <v>0.25</v>
      </c>
      <c r="S435" s="35">
        <f t="shared" si="47"/>
        <v>149.1</v>
      </c>
      <c r="T435" s="39"/>
      <c r="U435" s="33" t="str">
        <f>IF(OR(T435="x",ISNUMBER(MATCH(SUBSTITUTE(A435,"-",""),Kundenbestand!$C$5:$C$3004,0)),ISNUMBER(MATCH(SUBSTITUTE(B435,"-",""),Kundenbestand!$C$5:$C$3004,0))),"x","")</f>
        <v/>
      </c>
      <c r="V435" s="35">
        <f t="shared" si="48"/>
        <v>0</v>
      </c>
    </row>
    <row r="436" spans="1:22" x14ac:dyDescent="0.3">
      <c r="A436" s="33" t="s">
        <v>2404</v>
      </c>
      <c r="B436" s="33" t="s">
        <v>2405</v>
      </c>
      <c r="C436" s="33" t="s">
        <v>233</v>
      </c>
      <c r="D436" s="33" t="s">
        <v>2406</v>
      </c>
      <c r="E436" s="33" t="s">
        <v>2407</v>
      </c>
      <c r="F436" s="33" t="s">
        <v>2408</v>
      </c>
      <c r="G436" s="34">
        <v>43691</v>
      </c>
      <c r="H436" s="33">
        <f t="shared" si="42"/>
        <v>2019</v>
      </c>
      <c r="I436" s="35">
        <v>70</v>
      </c>
      <c r="J436" s="36">
        <v>1.42</v>
      </c>
      <c r="K436" s="35">
        <f t="shared" si="43"/>
        <v>99.399999999999991</v>
      </c>
      <c r="L436" s="33" t="s">
        <v>1733</v>
      </c>
      <c r="M436" s="33" t="s">
        <v>1734</v>
      </c>
      <c r="N436" s="33" t="s">
        <v>2409</v>
      </c>
      <c r="O436" s="37" t="s">
        <v>94</v>
      </c>
      <c r="P436" s="33" t="str">
        <f t="shared" si="44"/>
        <v>ja</v>
      </c>
      <c r="Q436" s="33" t="str">
        <f t="shared" si="45"/>
        <v>2017–2020</v>
      </c>
      <c r="R436" s="38">
        <f t="shared" si="46"/>
        <v>0.25</v>
      </c>
      <c r="S436" s="35">
        <f t="shared" si="47"/>
        <v>74.55</v>
      </c>
      <c r="T436" s="39"/>
      <c r="U436" s="33" t="str">
        <f>IF(OR(T436="x",ISNUMBER(MATCH(SUBSTITUTE(A436,"-",""),Kundenbestand!$C$5:$C$3004,0)),ISNUMBER(MATCH(SUBSTITUTE(B436,"-",""),Kundenbestand!$C$5:$C$3004,0))),"x","")</f>
        <v/>
      </c>
      <c r="V436" s="35">
        <f t="shared" si="48"/>
        <v>0</v>
      </c>
    </row>
    <row r="437" spans="1:22" x14ac:dyDescent="0.3">
      <c r="A437" s="33" t="s">
        <v>2410</v>
      </c>
      <c r="B437" s="33" t="s">
        <v>2411</v>
      </c>
      <c r="C437" s="33" t="s">
        <v>233</v>
      </c>
      <c r="D437" s="33" t="s">
        <v>2412</v>
      </c>
      <c r="E437" s="33" t="s">
        <v>2413</v>
      </c>
      <c r="F437" s="33" t="s">
        <v>2414</v>
      </c>
      <c r="G437" s="34">
        <v>41063</v>
      </c>
      <c r="H437" s="33">
        <f t="shared" si="42"/>
        <v>2012</v>
      </c>
      <c r="I437" s="35">
        <v>105</v>
      </c>
      <c r="J437" s="36">
        <v>1.42</v>
      </c>
      <c r="K437" s="35">
        <f t="shared" si="43"/>
        <v>149.1</v>
      </c>
      <c r="L437" s="33" t="s">
        <v>1733</v>
      </c>
      <c r="M437" s="33" t="s">
        <v>1734</v>
      </c>
      <c r="N437" s="33" t="s">
        <v>2415</v>
      </c>
      <c r="O437" s="37" t="s">
        <v>94</v>
      </c>
      <c r="P437" s="33" t="str">
        <f t="shared" si="44"/>
        <v>ja</v>
      </c>
      <c r="Q437" s="33" t="str">
        <f t="shared" si="45"/>
        <v>bis 2012</v>
      </c>
      <c r="R437" s="38">
        <f t="shared" si="46"/>
        <v>0.5</v>
      </c>
      <c r="S437" s="35">
        <f t="shared" si="47"/>
        <v>74.55</v>
      </c>
      <c r="T437" s="39"/>
      <c r="U437" s="33" t="str">
        <f>IF(OR(T437="x",ISNUMBER(MATCH(SUBSTITUTE(A437,"-",""),Kundenbestand!$C$5:$C$3004,0)),ISNUMBER(MATCH(SUBSTITUTE(B437,"-",""),Kundenbestand!$C$5:$C$3004,0))),"x","")</f>
        <v/>
      </c>
      <c r="V437" s="35">
        <f t="shared" si="48"/>
        <v>0</v>
      </c>
    </row>
    <row r="438" spans="1:22" x14ac:dyDescent="0.3">
      <c r="A438" s="33" t="s">
        <v>2416</v>
      </c>
      <c r="B438" s="33" t="s">
        <v>2417</v>
      </c>
      <c r="C438" s="33" t="s">
        <v>233</v>
      </c>
      <c r="D438" s="33" t="s">
        <v>2418</v>
      </c>
      <c r="E438" s="33" t="s">
        <v>2419</v>
      </c>
      <c r="F438" s="33" t="s">
        <v>2420</v>
      </c>
      <c r="G438" s="34">
        <v>45557</v>
      </c>
      <c r="H438" s="33">
        <f t="shared" si="42"/>
        <v>2024</v>
      </c>
      <c r="I438" s="35">
        <v>154</v>
      </c>
      <c r="J438" s="36">
        <v>1.42</v>
      </c>
      <c r="K438" s="35">
        <f t="shared" si="43"/>
        <v>218.67999999999998</v>
      </c>
      <c r="L438" s="33" t="s">
        <v>1733</v>
      </c>
      <c r="M438" s="33" t="s">
        <v>1734</v>
      </c>
      <c r="N438" s="33" t="s">
        <v>2421</v>
      </c>
      <c r="O438" s="37" t="s">
        <v>94</v>
      </c>
      <c r="P438" s="33" t="str">
        <f t="shared" si="44"/>
        <v>ja</v>
      </c>
      <c r="Q438" s="33" t="str">
        <f t="shared" si="45"/>
        <v>2021–2025</v>
      </c>
      <c r="R438" s="38">
        <f t="shared" si="46"/>
        <v>0.1</v>
      </c>
      <c r="S438" s="35">
        <f t="shared" si="47"/>
        <v>196.81199999999998</v>
      </c>
      <c r="T438" s="39"/>
      <c r="U438" s="33" t="str">
        <f>IF(OR(T438="x",ISNUMBER(MATCH(SUBSTITUTE(A438,"-",""),Kundenbestand!$C$5:$C$3004,0)),ISNUMBER(MATCH(SUBSTITUTE(B438,"-",""),Kundenbestand!$C$5:$C$3004,0))),"x","")</f>
        <v/>
      </c>
      <c r="V438" s="35">
        <f t="shared" si="48"/>
        <v>0</v>
      </c>
    </row>
    <row r="439" spans="1:22" x14ac:dyDescent="0.3">
      <c r="A439" s="33" t="s">
        <v>2422</v>
      </c>
      <c r="B439" s="33" t="s">
        <v>2423</v>
      </c>
      <c r="C439" s="33" t="s">
        <v>233</v>
      </c>
      <c r="D439" s="33" t="s">
        <v>2424</v>
      </c>
      <c r="E439" s="33" t="s">
        <v>2425</v>
      </c>
      <c r="F439" s="33"/>
      <c r="G439" s="34">
        <v>41482</v>
      </c>
      <c r="H439" s="33">
        <f t="shared" si="42"/>
        <v>2013</v>
      </c>
      <c r="I439" s="35">
        <v>34.93</v>
      </c>
      <c r="J439" s="36">
        <v>1.42</v>
      </c>
      <c r="K439" s="35">
        <f t="shared" si="43"/>
        <v>49.6006</v>
      </c>
      <c r="L439" s="33" t="s">
        <v>1733</v>
      </c>
      <c r="M439" s="33" t="s">
        <v>1734</v>
      </c>
      <c r="N439" s="33" t="s">
        <v>2426</v>
      </c>
      <c r="O439" s="37" t="s">
        <v>118</v>
      </c>
      <c r="P439" s="33" t="str">
        <f t="shared" si="44"/>
        <v>ja</v>
      </c>
      <c r="Q439" s="33" t="str">
        <f t="shared" si="45"/>
        <v>2013–2016</v>
      </c>
      <c r="R439" s="38">
        <f t="shared" si="46"/>
        <v>0.4</v>
      </c>
      <c r="S439" s="35">
        <f t="shared" si="47"/>
        <v>29.760359999999999</v>
      </c>
      <c r="T439" s="39"/>
      <c r="U439" s="33" t="str">
        <f>IF(OR(T439="x",ISNUMBER(MATCH(SUBSTITUTE(A439,"-",""),Kundenbestand!$C$5:$C$3004,0)),ISNUMBER(MATCH(SUBSTITUTE(B439,"-",""),Kundenbestand!$C$5:$C$3004,0))),"x","")</f>
        <v/>
      </c>
      <c r="V439" s="35">
        <f t="shared" si="48"/>
        <v>0</v>
      </c>
    </row>
    <row r="440" spans="1:22" x14ac:dyDescent="0.3">
      <c r="A440" s="33" t="s">
        <v>2427</v>
      </c>
      <c r="B440" s="33" t="s">
        <v>2428</v>
      </c>
      <c r="C440" s="33" t="s">
        <v>233</v>
      </c>
      <c r="D440" s="33" t="s">
        <v>277</v>
      </c>
      <c r="E440" s="33" t="s">
        <v>2429</v>
      </c>
      <c r="F440" s="33" t="s">
        <v>2430</v>
      </c>
      <c r="G440" s="34">
        <v>41350</v>
      </c>
      <c r="H440" s="33">
        <f t="shared" si="42"/>
        <v>2013</v>
      </c>
      <c r="I440" s="35">
        <v>41.93</v>
      </c>
      <c r="J440" s="36">
        <v>1.42</v>
      </c>
      <c r="K440" s="35">
        <f t="shared" si="43"/>
        <v>59.540599999999998</v>
      </c>
      <c r="L440" s="33" t="s">
        <v>1733</v>
      </c>
      <c r="M440" s="33" t="s">
        <v>1734</v>
      </c>
      <c r="N440" s="33" t="s">
        <v>2431</v>
      </c>
      <c r="O440" s="37" t="s">
        <v>80</v>
      </c>
      <c r="P440" s="33" t="str">
        <f t="shared" si="44"/>
        <v>ja</v>
      </c>
      <c r="Q440" s="33" t="str">
        <f t="shared" si="45"/>
        <v>2013–2016</v>
      </c>
      <c r="R440" s="38">
        <f t="shared" si="46"/>
        <v>0.4</v>
      </c>
      <c r="S440" s="35">
        <f t="shared" si="47"/>
        <v>35.724359999999997</v>
      </c>
      <c r="T440" s="39"/>
      <c r="U440" s="33" t="str">
        <f>IF(OR(T440="x",ISNUMBER(MATCH(SUBSTITUTE(A440,"-",""),Kundenbestand!$C$5:$C$3004,0)),ISNUMBER(MATCH(SUBSTITUTE(B440,"-",""),Kundenbestand!$C$5:$C$3004,0))),"x","")</f>
        <v/>
      </c>
      <c r="V440" s="35">
        <f t="shared" si="48"/>
        <v>0</v>
      </c>
    </row>
    <row r="441" spans="1:22" x14ac:dyDescent="0.3">
      <c r="A441" s="33" t="s">
        <v>2432</v>
      </c>
      <c r="B441" s="33" t="s">
        <v>2433</v>
      </c>
      <c r="C441" s="33" t="s">
        <v>233</v>
      </c>
      <c r="D441" s="33" t="s">
        <v>2434</v>
      </c>
      <c r="E441" s="33" t="s">
        <v>2435</v>
      </c>
      <c r="F441" s="33" t="s">
        <v>2436</v>
      </c>
      <c r="G441" s="34">
        <v>45761</v>
      </c>
      <c r="H441" s="33">
        <f t="shared" si="42"/>
        <v>2025</v>
      </c>
      <c r="I441" s="35">
        <v>182</v>
      </c>
      <c r="J441" s="36">
        <v>1.42</v>
      </c>
      <c r="K441" s="35">
        <f t="shared" si="43"/>
        <v>258.44</v>
      </c>
      <c r="L441" s="33" t="s">
        <v>1733</v>
      </c>
      <c r="M441" s="33" t="s">
        <v>1734</v>
      </c>
      <c r="N441" s="33" t="s">
        <v>2437</v>
      </c>
      <c r="O441" s="37" t="s">
        <v>94</v>
      </c>
      <c r="P441" s="33" t="str">
        <f t="shared" si="44"/>
        <v>ja</v>
      </c>
      <c r="Q441" s="33" t="str">
        <f t="shared" si="45"/>
        <v>2021–2025</v>
      </c>
      <c r="R441" s="38">
        <f t="shared" si="46"/>
        <v>0.1</v>
      </c>
      <c r="S441" s="35">
        <f t="shared" si="47"/>
        <v>232.596</v>
      </c>
      <c r="T441" s="39"/>
      <c r="U441" s="33" t="str">
        <f>IF(OR(T441="x",ISNUMBER(MATCH(SUBSTITUTE(A441,"-",""),Kundenbestand!$C$5:$C$3004,0)),ISNUMBER(MATCH(SUBSTITUTE(B441,"-",""),Kundenbestand!$C$5:$C$3004,0))),"x","")</f>
        <v/>
      </c>
      <c r="V441" s="35">
        <f t="shared" si="48"/>
        <v>0</v>
      </c>
    </row>
    <row r="442" spans="1:22" x14ac:dyDescent="0.3">
      <c r="A442" s="33" t="s">
        <v>2438</v>
      </c>
      <c r="B442" s="33" t="s">
        <v>2439</v>
      </c>
      <c r="C442" s="33" t="s">
        <v>233</v>
      </c>
      <c r="D442" s="33" t="s">
        <v>1609</v>
      </c>
      <c r="E442" s="33" t="s">
        <v>2440</v>
      </c>
      <c r="F442" s="33" t="s">
        <v>2441</v>
      </c>
      <c r="G442" s="34">
        <v>44262</v>
      </c>
      <c r="H442" s="33">
        <f t="shared" si="42"/>
        <v>2021</v>
      </c>
      <c r="I442" s="35">
        <v>168</v>
      </c>
      <c r="J442" s="36">
        <v>1.42</v>
      </c>
      <c r="K442" s="35">
        <f t="shared" si="43"/>
        <v>238.56</v>
      </c>
      <c r="L442" s="33" t="s">
        <v>1733</v>
      </c>
      <c r="M442" s="33" t="s">
        <v>1734</v>
      </c>
      <c r="N442" s="33" t="s">
        <v>2204</v>
      </c>
      <c r="O442" s="37" t="s">
        <v>118</v>
      </c>
      <c r="P442" s="33" t="str">
        <f t="shared" si="44"/>
        <v>ja</v>
      </c>
      <c r="Q442" s="33" t="str">
        <f t="shared" si="45"/>
        <v>2021–2025</v>
      </c>
      <c r="R442" s="38">
        <f t="shared" si="46"/>
        <v>0.1</v>
      </c>
      <c r="S442" s="35">
        <f t="shared" si="47"/>
        <v>214.70400000000001</v>
      </c>
      <c r="T442" s="39"/>
      <c r="U442" s="33" t="str">
        <f>IF(OR(T442="x",ISNUMBER(MATCH(SUBSTITUTE(A442,"-",""),Kundenbestand!$C$5:$C$3004,0)),ISNUMBER(MATCH(SUBSTITUTE(B442,"-",""),Kundenbestand!$C$5:$C$3004,0))),"x","")</f>
        <v/>
      </c>
      <c r="V442" s="35">
        <f t="shared" si="48"/>
        <v>0</v>
      </c>
    </row>
    <row r="443" spans="1:22" x14ac:dyDescent="0.3">
      <c r="A443" s="33" t="s">
        <v>2442</v>
      </c>
      <c r="B443" s="33" t="s">
        <v>2443</v>
      </c>
      <c r="C443" s="33" t="s">
        <v>233</v>
      </c>
      <c r="D443" s="33" t="s">
        <v>2174</v>
      </c>
      <c r="E443" s="33" t="s">
        <v>2444</v>
      </c>
      <c r="F443" s="33" t="s">
        <v>2445</v>
      </c>
      <c r="G443" s="34">
        <v>44003</v>
      </c>
      <c r="H443" s="33">
        <f t="shared" si="42"/>
        <v>2020</v>
      </c>
      <c r="I443" s="35">
        <v>238</v>
      </c>
      <c r="J443" s="36">
        <v>1.42</v>
      </c>
      <c r="K443" s="35">
        <f t="shared" si="43"/>
        <v>337.96</v>
      </c>
      <c r="L443" s="33" t="s">
        <v>1733</v>
      </c>
      <c r="M443" s="33" t="s">
        <v>1734</v>
      </c>
      <c r="N443" s="33" t="s">
        <v>2177</v>
      </c>
      <c r="O443" s="37" t="s">
        <v>118</v>
      </c>
      <c r="P443" s="33" t="str">
        <f t="shared" si="44"/>
        <v>ja</v>
      </c>
      <c r="Q443" s="33" t="str">
        <f t="shared" si="45"/>
        <v>2017–2020</v>
      </c>
      <c r="R443" s="38">
        <f t="shared" si="46"/>
        <v>0.25</v>
      </c>
      <c r="S443" s="35">
        <f t="shared" si="47"/>
        <v>253.46999999999997</v>
      </c>
      <c r="T443" s="39"/>
      <c r="U443" s="33" t="str">
        <f>IF(OR(T443="x",ISNUMBER(MATCH(SUBSTITUTE(A443,"-",""),Kundenbestand!$C$5:$C$3004,0)),ISNUMBER(MATCH(SUBSTITUTE(B443,"-",""),Kundenbestand!$C$5:$C$3004,0))),"x","")</f>
        <v/>
      </c>
      <c r="V443" s="35">
        <f t="shared" si="48"/>
        <v>0</v>
      </c>
    </row>
    <row r="444" spans="1:22" x14ac:dyDescent="0.3">
      <c r="A444" s="33" t="s">
        <v>2446</v>
      </c>
      <c r="B444" s="33" t="s">
        <v>2447</v>
      </c>
      <c r="C444" s="33" t="s">
        <v>233</v>
      </c>
      <c r="D444" s="33" t="s">
        <v>2448</v>
      </c>
      <c r="E444" s="33" t="s">
        <v>2449</v>
      </c>
      <c r="F444" s="33" t="s">
        <v>1846</v>
      </c>
      <c r="G444" s="34">
        <v>44543</v>
      </c>
      <c r="H444" s="33">
        <f t="shared" si="42"/>
        <v>2021</v>
      </c>
      <c r="I444" s="35">
        <v>126</v>
      </c>
      <c r="J444" s="36">
        <v>1.42</v>
      </c>
      <c r="K444" s="35">
        <f t="shared" si="43"/>
        <v>178.92</v>
      </c>
      <c r="L444" s="33" t="s">
        <v>1733</v>
      </c>
      <c r="M444" s="33" t="s">
        <v>1734</v>
      </c>
      <c r="N444" s="33" t="s">
        <v>2450</v>
      </c>
      <c r="O444" s="37" t="s">
        <v>94</v>
      </c>
      <c r="P444" s="33" t="str">
        <f t="shared" si="44"/>
        <v>ja</v>
      </c>
      <c r="Q444" s="33" t="str">
        <f t="shared" si="45"/>
        <v>2021–2025</v>
      </c>
      <c r="R444" s="38">
        <f t="shared" si="46"/>
        <v>0.1</v>
      </c>
      <c r="S444" s="35">
        <f t="shared" si="47"/>
        <v>161.02799999999999</v>
      </c>
      <c r="T444" s="39"/>
      <c r="U444" s="33" t="str">
        <f>IF(OR(T444="x",ISNUMBER(MATCH(SUBSTITUTE(A444,"-",""),Kundenbestand!$C$5:$C$3004,0)),ISNUMBER(MATCH(SUBSTITUTE(B444,"-",""),Kundenbestand!$C$5:$C$3004,0))),"x","")</f>
        <v/>
      </c>
      <c r="V444" s="35">
        <f t="shared" si="48"/>
        <v>0</v>
      </c>
    </row>
    <row r="445" spans="1:22" x14ac:dyDescent="0.3">
      <c r="A445" s="33" t="s">
        <v>2451</v>
      </c>
      <c r="B445" s="33" t="s">
        <v>2452</v>
      </c>
      <c r="C445" s="33" t="s">
        <v>233</v>
      </c>
      <c r="D445" s="33" t="s">
        <v>1223</v>
      </c>
      <c r="E445" s="33" t="s">
        <v>2453</v>
      </c>
      <c r="F445" s="33" t="s">
        <v>2454</v>
      </c>
      <c r="G445" s="34">
        <v>43660</v>
      </c>
      <c r="H445" s="33">
        <f t="shared" si="42"/>
        <v>2019</v>
      </c>
      <c r="I445" s="35">
        <v>84</v>
      </c>
      <c r="J445" s="36">
        <v>1.42</v>
      </c>
      <c r="K445" s="35">
        <f t="shared" si="43"/>
        <v>119.28</v>
      </c>
      <c r="L445" s="33" t="s">
        <v>1733</v>
      </c>
      <c r="M445" s="33" t="s">
        <v>1734</v>
      </c>
      <c r="N445" s="33" t="s">
        <v>2455</v>
      </c>
      <c r="O445" s="37" t="s">
        <v>94</v>
      </c>
      <c r="P445" s="33" t="str">
        <f t="shared" si="44"/>
        <v>ja</v>
      </c>
      <c r="Q445" s="33" t="str">
        <f t="shared" si="45"/>
        <v>2017–2020</v>
      </c>
      <c r="R445" s="38">
        <f t="shared" si="46"/>
        <v>0.25</v>
      </c>
      <c r="S445" s="35">
        <f t="shared" si="47"/>
        <v>89.460000000000008</v>
      </c>
      <c r="T445" s="39"/>
      <c r="U445" s="33" t="str">
        <f>IF(OR(T445="x",ISNUMBER(MATCH(SUBSTITUTE(A445,"-",""),Kundenbestand!$C$5:$C$3004,0)),ISNUMBER(MATCH(SUBSTITUTE(B445,"-",""),Kundenbestand!$C$5:$C$3004,0))),"x","")</f>
        <v/>
      </c>
      <c r="V445" s="35">
        <f t="shared" si="48"/>
        <v>0</v>
      </c>
    </row>
    <row r="446" spans="1:22" x14ac:dyDescent="0.3">
      <c r="A446" s="33" t="s">
        <v>2456</v>
      </c>
      <c r="B446" s="33" t="s">
        <v>2457</v>
      </c>
      <c r="C446" s="33" t="s">
        <v>233</v>
      </c>
      <c r="D446" s="33" t="s">
        <v>1058</v>
      </c>
      <c r="E446" s="33" t="s">
        <v>2458</v>
      </c>
      <c r="F446" s="33" t="s">
        <v>2459</v>
      </c>
      <c r="G446" s="34">
        <v>43689</v>
      </c>
      <c r="H446" s="33">
        <f t="shared" si="42"/>
        <v>2019</v>
      </c>
      <c r="I446" s="35">
        <v>168</v>
      </c>
      <c r="J446" s="36">
        <v>1.42</v>
      </c>
      <c r="K446" s="35">
        <f t="shared" si="43"/>
        <v>238.56</v>
      </c>
      <c r="L446" s="33" t="s">
        <v>1733</v>
      </c>
      <c r="M446" s="33" t="s">
        <v>1734</v>
      </c>
      <c r="N446" s="33" t="s">
        <v>2460</v>
      </c>
      <c r="O446" s="37" t="s">
        <v>118</v>
      </c>
      <c r="P446" s="33" t="str">
        <f t="shared" si="44"/>
        <v>ja</v>
      </c>
      <c r="Q446" s="33" t="str">
        <f t="shared" si="45"/>
        <v>2017–2020</v>
      </c>
      <c r="R446" s="38">
        <f t="shared" si="46"/>
        <v>0.25</v>
      </c>
      <c r="S446" s="35">
        <f t="shared" si="47"/>
        <v>178.92000000000002</v>
      </c>
      <c r="T446" s="39"/>
      <c r="U446" s="33" t="str">
        <f>IF(OR(T446="x",ISNUMBER(MATCH(SUBSTITUTE(A446,"-",""),Kundenbestand!$C$5:$C$3004,0)),ISNUMBER(MATCH(SUBSTITUTE(B446,"-",""),Kundenbestand!$C$5:$C$3004,0))),"x","")</f>
        <v/>
      </c>
      <c r="V446" s="35">
        <f t="shared" si="48"/>
        <v>0</v>
      </c>
    </row>
    <row r="447" spans="1:22" x14ac:dyDescent="0.3">
      <c r="A447" s="33" t="s">
        <v>2461</v>
      </c>
      <c r="B447" s="33" t="s">
        <v>2462</v>
      </c>
      <c r="C447" s="33" t="s">
        <v>233</v>
      </c>
      <c r="D447" s="33" t="s">
        <v>2463</v>
      </c>
      <c r="E447" s="33" t="s">
        <v>2464</v>
      </c>
      <c r="F447" s="33" t="s">
        <v>2465</v>
      </c>
      <c r="G447" s="34">
        <v>43717</v>
      </c>
      <c r="H447" s="33">
        <f t="shared" si="42"/>
        <v>2019</v>
      </c>
      <c r="I447" s="35">
        <v>126</v>
      </c>
      <c r="J447" s="36">
        <v>1.42</v>
      </c>
      <c r="K447" s="35">
        <f t="shared" si="43"/>
        <v>178.92</v>
      </c>
      <c r="L447" s="33" t="s">
        <v>1733</v>
      </c>
      <c r="M447" s="33" t="s">
        <v>1734</v>
      </c>
      <c r="N447" s="33" t="s">
        <v>2466</v>
      </c>
      <c r="O447" s="37" t="s">
        <v>118</v>
      </c>
      <c r="P447" s="33" t="str">
        <f t="shared" si="44"/>
        <v>ja</v>
      </c>
      <c r="Q447" s="33" t="str">
        <f t="shared" si="45"/>
        <v>2017–2020</v>
      </c>
      <c r="R447" s="38">
        <f t="shared" si="46"/>
        <v>0.25</v>
      </c>
      <c r="S447" s="35">
        <f t="shared" si="47"/>
        <v>134.19</v>
      </c>
      <c r="T447" s="39"/>
      <c r="U447" s="33" t="str">
        <f>IF(OR(T447="x",ISNUMBER(MATCH(SUBSTITUTE(A447,"-",""),Kundenbestand!$C$5:$C$3004,0)),ISNUMBER(MATCH(SUBSTITUTE(B447,"-",""),Kundenbestand!$C$5:$C$3004,0))),"x","")</f>
        <v/>
      </c>
      <c r="V447" s="35">
        <f t="shared" si="48"/>
        <v>0</v>
      </c>
    </row>
    <row r="448" spans="1:22" x14ac:dyDescent="0.3">
      <c r="A448" s="33" t="s">
        <v>2467</v>
      </c>
      <c r="B448" s="33" t="s">
        <v>2468</v>
      </c>
      <c r="C448" s="33" t="s">
        <v>233</v>
      </c>
      <c r="D448" s="33" t="s">
        <v>1223</v>
      </c>
      <c r="E448" s="33" t="s">
        <v>2469</v>
      </c>
      <c r="F448" s="33" t="s">
        <v>2470</v>
      </c>
      <c r="G448" s="34">
        <v>43717</v>
      </c>
      <c r="H448" s="33">
        <f t="shared" si="42"/>
        <v>2019</v>
      </c>
      <c r="I448" s="35">
        <v>126</v>
      </c>
      <c r="J448" s="36">
        <v>1.42</v>
      </c>
      <c r="K448" s="35">
        <f t="shared" si="43"/>
        <v>178.92</v>
      </c>
      <c r="L448" s="33" t="s">
        <v>1733</v>
      </c>
      <c r="M448" s="33" t="s">
        <v>1734</v>
      </c>
      <c r="N448" s="33" t="s">
        <v>2471</v>
      </c>
      <c r="O448" s="37" t="s">
        <v>118</v>
      </c>
      <c r="P448" s="33" t="str">
        <f t="shared" si="44"/>
        <v>ja</v>
      </c>
      <c r="Q448" s="33" t="str">
        <f t="shared" si="45"/>
        <v>2017–2020</v>
      </c>
      <c r="R448" s="38">
        <f t="shared" si="46"/>
        <v>0.25</v>
      </c>
      <c r="S448" s="35">
        <f t="shared" si="47"/>
        <v>134.19</v>
      </c>
      <c r="T448" s="39"/>
      <c r="U448" s="33" t="str">
        <f>IF(OR(T448="x",ISNUMBER(MATCH(SUBSTITUTE(A448,"-",""),Kundenbestand!$C$5:$C$3004,0)),ISNUMBER(MATCH(SUBSTITUTE(B448,"-",""),Kundenbestand!$C$5:$C$3004,0))),"x","")</f>
        <v/>
      </c>
      <c r="V448" s="35">
        <f t="shared" si="48"/>
        <v>0</v>
      </c>
    </row>
    <row r="449" spans="1:22" x14ac:dyDescent="0.3">
      <c r="A449" s="33" t="s">
        <v>2472</v>
      </c>
      <c r="B449" s="33" t="s">
        <v>2473</v>
      </c>
      <c r="C449" s="33" t="s">
        <v>233</v>
      </c>
      <c r="D449" s="33" t="s">
        <v>2474</v>
      </c>
      <c r="E449" s="33" t="s">
        <v>2475</v>
      </c>
      <c r="F449" s="33" t="s">
        <v>2476</v>
      </c>
      <c r="G449" s="34">
        <v>43717</v>
      </c>
      <c r="H449" s="33">
        <f t="shared" si="42"/>
        <v>2019</v>
      </c>
      <c r="I449" s="35">
        <v>252</v>
      </c>
      <c r="J449" s="36">
        <v>1.42</v>
      </c>
      <c r="K449" s="35">
        <f t="shared" si="43"/>
        <v>357.84</v>
      </c>
      <c r="L449" s="33" t="s">
        <v>1733</v>
      </c>
      <c r="M449" s="33" t="s">
        <v>1734</v>
      </c>
      <c r="N449" s="33" t="s">
        <v>2477</v>
      </c>
      <c r="O449" s="37" t="s">
        <v>94</v>
      </c>
      <c r="P449" s="33" t="str">
        <f t="shared" si="44"/>
        <v>ja</v>
      </c>
      <c r="Q449" s="33" t="str">
        <f t="shared" si="45"/>
        <v>2017–2020</v>
      </c>
      <c r="R449" s="38">
        <f t="shared" si="46"/>
        <v>0.25</v>
      </c>
      <c r="S449" s="35">
        <f t="shared" si="47"/>
        <v>268.38</v>
      </c>
      <c r="T449" s="39"/>
      <c r="U449" s="33" t="str">
        <f>IF(OR(T449="x",ISNUMBER(MATCH(SUBSTITUTE(A449,"-",""),Kundenbestand!$C$5:$C$3004,0)),ISNUMBER(MATCH(SUBSTITUTE(B449,"-",""),Kundenbestand!$C$5:$C$3004,0))),"x","")</f>
        <v/>
      </c>
      <c r="V449" s="35">
        <f t="shared" si="48"/>
        <v>0</v>
      </c>
    </row>
    <row r="450" spans="1:22" x14ac:dyDescent="0.3">
      <c r="A450" s="33" t="s">
        <v>2478</v>
      </c>
      <c r="B450" s="33" t="s">
        <v>2479</v>
      </c>
      <c r="C450" s="33" t="s">
        <v>233</v>
      </c>
      <c r="D450" s="33" t="s">
        <v>491</v>
      </c>
      <c r="E450" s="33" t="s">
        <v>2480</v>
      </c>
      <c r="F450" s="33" t="s">
        <v>2481</v>
      </c>
      <c r="G450" s="34">
        <v>43737</v>
      </c>
      <c r="H450" s="33">
        <f t="shared" ref="H450:H513" si="49">IF(ISNUMBER(G450),YEAR(G450),"")</f>
        <v>2019</v>
      </c>
      <c r="I450" s="35">
        <v>98</v>
      </c>
      <c r="J450" s="36">
        <v>1.42</v>
      </c>
      <c r="K450" s="35">
        <f t="shared" ref="K450:K513" si="50">IF(AND(ISNUMBER(I450),ISNUMBER(J450)),I450*J450,0)</f>
        <v>139.16</v>
      </c>
      <c r="L450" s="33" t="s">
        <v>1733</v>
      </c>
      <c r="M450" s="33" t="s">
        <v>1734</v>
      </c>
      <c r="N450" s="33" t="s">
        <v>2482</v>
      </c>
      <c r="O450" s="37" t="s">
        <v>118</v>
      </c>
      <c r="P450" s="33" t="str">
        <f t="shared" ref="P450:P513" si="51">IF(LEFT(L450,13)="Inlibra Paket","nein – Frontlist 2026",IF(K450&lt;=0,"nein – Preis fehlt","ja"))</f>
        <v>ja</v>
      </c>
      <c r="Q450" s="33" t="str">
        <f t="shared" ref="Q450:Q513" si="52">IF(H450="","",INDEX(Klasse_Name,MATCH(H450,Klasse_ab,1)))</f>
        <v>2017–2020</v>
      </c>
      <c r="R450" s="38">
        <f t="shared" ref="R450:R513" si="53">IF(H450="",0,INDEX(Klasse_Rabatt,MATCH(H450,Klasse_ab,1)))</f>
        <v>0.25</v>
      </c>
      <c r="S450" s="35">
        <f t="shared" ref="S450:S513" si="54">IF(P450="ja",K450*(1-R450),0)</f>
        <v>104.37</v>
      </c>
      <c r="T450" s="39"/>
      <c r="U450" s="33" t="str">
        <f>IF(OR(T450="x",ISNUMBER(MATCH(SUBSTITUTE(A450,"-",""),Kundenbestand!$C$5:$C$3004,0)),ISNUMBER(MATCH(SUBSTITUTE(B450,"-",""),Kundenbestand!$C$5:$C$3004,0))),"x","")</f>
        <v/>
      </c>
      <c r="V450" s="35">
        <f t="shared" ref="V450:V513" si="55">IF(U450="x",S450,0)</f>
        <v>0</v>
      </c>
    </row>
    <row r="451" spans="1:22" x14ac:dyDescent="0.3">
      <c r="A451" s="33" t="s">
        <v>2483</v>
      </c>
      <c r="B451" s="33" t="s">
        <v>2484</v>
      </c>
      <c r="C451" s="33" t="s">
        <v>233</v>
      </c>
      <c r="D451" s="33" t="s">
        <v>1999</v>
      </c>
      <c r="E451" s="33" t="s">
        <v>2485</v>
      </c>
      <c r="F451" s="33" t="s">
        <v>2486</v>
      </c>
      <c r="G451" s="34">
        <v>43737</v>
      </c>
      <c r="H451" s="33">
        <f t="shared" si="49"/>
        <v>2019</v>
      </c>
      <c r="I451" s="35">
        <v>112</v>
      </c>
      <c r="J451" s="36">
        <v>1.42</v>
      </c>
      <c r="K451" s="35">
        <f t="shared" si="50"/>
        <v>159.04</v>
      </c>
      <c r="L451" s="33" t="s">
        <v>1733</v>
      </c>
      <c r="M451" s="33" t="s">
        <v>1734</v>
      </c>
      <c r="N451" s="33" t="s">
        <v>2487</v>
      </c>
      <c r="O451" s="37" t="s">
        <v>94</v>
      </c>
      <c r="P451" s="33" t="str">
        <f t="shared" si="51"/>
        <v>ja</v>
      </c>
      <c r="Q451" s="33" t="str">
        <f t="shared" si="52"/>
        <v>2017–2020</v>
      </c>
      <c r="R451" s="38">
        <f t="shared" si="53"/>
        <v>0.25</v>
      </c>
      <c r="S451" s="35">
        <f t="shared" si="54"/>
        <v>119.28</v>
      </c>
      <c r="T451" s="39"/>
      <c r="U451" s="33" t="str">
        <f>IF(OR(T451="x",ISNUMBER(MATCH(SUBSTITUTE(A451,"-",""),Kundenbestand!$C$5:$C$3004,0)),ISNUMBER(MATCH(SUBSTITUTE(B451,"-",""),Kundenbestand!$C$5:$C$3004,0))),"x","")</f>
        <v/>
      </c>
      <c r="V451" s="35">
        <f t="shared" si="55"/>
        <v>0</v>
      </c>
    </row>
    <row r="452" spans="1:22" x14ac:dyDescent="0.3">
      <c r="A452" s="33" t="s">
        <v>2488</v>
      </c>
      <c r="B452" s="33" t="s">
        <v>2489</v>
      </c>
      <c r="C452" s="33" t="s">
        <v>233</v>
      </c>
      <c r="D452" s="33" t="s">
        <v>1609</v>
      </c>
      <c r="E452" s="33" t="s">
        <v>2490</v>
      </c>
      <c r="F452" s="33" t="s">
        <v>2491</v>
      </c>
      <c r="G452" s="34">
        <v>43765</v>
      </c>
      <c r="H452" s="33">
        <f t="shared" si="49"/>
        <v>2019</v>
      </c>
      <c r="I452" s="35">
        <v>112</v>
      </c>
      <c r="J452" s="36">
        <v>1.42</v>
      </c>
      <c r="K452" s="35">
        <f t="shared" si="50"/>
        <v>159.04</v>
      </c>
      <c r="L452" s="33" t="s">
        <v>1733</v>
      </c>
      <c r="M452" s="33" t="s">
        <v>1734</v>
      </c>
      <c r="N452" s="33" t="s">
        <v>2492</v>
      </c>
      <c r="O452" s="37" t="s">
        <v>118</v>
      </c>
      <c r="P452" s="33" t="str">
        <f t="shared" si="51"/>
        <v>ja</v>
      </c>
      <c r="Q452" s="33" t="str">
        <f t="shared" si="52"/>
        <v>2017–2020</v>
      </c>
      <c r="R452" s="38">
        <f t="shared" si="53"/>
        <v>0.25</v>
      </c>
      <c r="S452" s="35">
        <f t="shared" si="54"/>
        <v>119.28</v>
      </c>
      <c r="T452" s="39"/>
      <c r="U452" s="33" t="str">
        <f>IF(OR(T452="x",ISNUMBER(MATCH(SUBSTITUTE(A452,"-",""),Kundenbestand!$C$5:$C$3004,0)),ISNUMBER(MATCH(SUBSTITUTE(B452,"-",""),Kundenbestand!$C$5:$C$3004,0))),"x","")</f>
        <v/>
      </c>
      <c r="V452" s="35">
        <f t="shared" si="55"/>
        <v>0</v>
      </c>
    </row>
    <row r="453" spans="1:22" x14ac:dyDescent="0.3">
      <c r="A453" s="33" t="s">
        <v>2493</v>
      </c>
      <c r="B453" s="33" t="s">
        <v>2494</v>
      </c>
      <c r="C453" s="33" t="s">
        <v>233</v>
      </c>
      <c r="D453" s="33" t="s">
        <v>2495</v>
      </c>
      <c r="E453" s="33" t="s">
        <v>2496</v>
      </c>
      <c r="F453" s="33" t="s">
        <v>2497</v>
      </c>
      <c r="G453" s="34">
        <v>43765</v>
      </c>
      <c r="H453" s="33">
        <f t="shared" si="49"/>
        <v>2019</v>
      </c>
      <c r="I453" s="35">
        <v>182</v>
      </c>
      <c r="J453" s="36">
        <v>1.42</v>
      </c>
      <c r="K453" s="35">
        <f t="shared" si="50"/>
        <v>258.44</v>
      </c>
      <c r="L453" s="33" t="s">
        <v>1733</v>
      </c>
      <c r="M453" s="33" t="s">
        <v>1734</v>
      </c>
      <c r="N453" s="33" t="s">
        <v>2498</v>
      </c>
      <c r="O453" s="37" t="s">
        <v>94</v>
      </c>
      <c r="P453" s="33" t="str">
        <f t="shared" si="51"/>
        <v>ja</v>
      </c>
      <c r="Q453" s="33" t="str">
        <f t="shared" si="52"/>
        <v>2017–2020</v>
      </c>
      <c r="R453" s="38">
        <f t="shared" si="53"/>
        <v>0.25</v>
      </c>
      <c r="S453" s="35">
        <f t="shared" si="54"/>
        <v>193.82999999999998</v>
      </c>
      <c r="T453" s="39"/>
      <c r="U453" s="33" t="str">
        <f>IF(OR(T453="x",ISNUMBER(MATCH(SUBSTITUTE(A453,"-",""),Kundenbestand!$C$5:$C$3004,0)),ISNUMBER(MATCH(SUBSTITUTE(B453,"-",""),Kundenbestand!$C$5:$C$3004,0))),"x","")</f>
        <v/>
      </c>
      <c r="V453" s="35">
        <f t="shared" si="55"/>
        <v>0</v>
      </c>
    </row>
    <row r="454" spans="1:22" x14ac:dyDescent="0.3">
      <c r="A454" s="33" t="s">
        <v>2499</v>
      </c>
      <c r="B454" s="33" t="s">
        <v>2500</v>
      </c>
      <c r="C454" s="33" t="s">
        <v>233</v>
      </c>
      <c r="D454" s="33" t="s">
        <v>2501</v>
      </c>
      <c r="E454" s="33" t="s">
        <v>2502</v>
      </c>
      <c r="F454" s="33" t="s">
        <v>2503</v>
      </c>
      <c r="G454" s="34">
        <v>43765</v>
      </c>
      <c r="H454" s="33">
        <f t="shared" si="49"/>
        <v>2019</v>
      </c>
      <c r="I454" s="35">
        <v>252</v>
      </c>
      <c r="J454" s="36">
        <v>1.42</v>
      </c>
      <c r="K454" s="35">
        <f t="shared" si="50"/>
        <v>357.84</v>
      </c>
      <c r="L454" s="33" t="s">
        <v>1733</v>
      </c>
      <c r="M454" s="33" t="s">
        <v>1734</v>
      </c>
      <c r="N454" s="33" t="s">
        <v>2504</v>
      </c>
      <c r="O454" s="37" t="s">
        <v>94</v>
      </c>
      <c r="P454" s="33" t="str">
        <f t="shared" si="51"/>
        <v>ja</v>
      </c>
      <c r="Q454" s="33" t="str">
        <f t="shared" si="52"/>
        <v>2017–2020</v>
      </c>
      <c r="R454" s="38">
        <f t="shared" si="53"/>
        <v>0.25</v>
      </c>
      <c r="S454" s="35">
        <f t="shared" si="54"/>
        <v>268.38</v>
      </c>
      <c r="T454" s="39"/>
      <c r="U454" s="33" t="str">
        <f>IF(OR(T454="x",ISNUMBER(MATCH(SUBSTITUTE(A454,"-",""),Kundenbestand!$C$5:$C$3004,0)),ISNUMBER(MATCH(SUBSTITUTE(B454,"-",""),Kundenbestand!$C$5:$C$3004,0))),"x","")</f>
        <v/>
      </c>
      <c r="V454" s="35">
        <f t="shared" si="55"/>
        <v>0</v>
      </c>
    </row>
    <row r="455" spans="1:22" x14ac:dyDescent="0.3">
      <c r="A455" s="33" t="s">
        <v>2505</v>
      </c>
      <c r="B455" s="33" t="s">
        <v>2506</v>
      </c>
      <c r="C455" s="33" t="s">
        <v>233</v>
      </c>
      <c r="D455" s="33" t="s">
        <v>2507</v>
      </c>
      <c r="E455" s="33" t="s">
        <v>2508</v>
      </c>
      <c r="F455" s="33" t="s">
        <v>2509</v>
      </c>
      <c r="G455" s="34">
        <v>43765</v>
      </c>
      <c r="H455" s="33">
        <f t="shared" si="49"/>
        <v>2019</v>
      </c>
      <c r="I455" s="35">
        <v>105</v>
      </c>
      <c r="J455" s="36">
        <v>1.42</v>
      </c>
      <c r="K455" s="35">
        <f t="shared" si="50"/>
        <v>149.1</v>
      </c>
      <c r="L455" s="33" t="s">
        <v>1733</v>
      </c>
      <c r="M455" s="33" t="s">
        <v>1734</v>
      </c>
      <c r="N455" s="33" t="s">
        <v>2510</v>
      </c>
      <c r="O455" s="37" t="s">
        <v>118</v>
      </c>
      <c r="P455" s="33" t="str">
        <f t="shared" si="51"/>
        <v>ja</v>
      </c>
      <c r="Q455" s="33" t="str">
        <f t="shared" si="52"/>
        <v>2017–2020</v>
      </c>
      <c r="R455" s="38">
        <f t="shared" si="53"/>
        <v>0.25</v>
      </c>
      <c r="S455" s="35">
        <f t="shared" si="54"/>
        <v>111.82499999999999</v>
      </c>
      <c r="T455" s="39"/>
      <c r="U455" s="33" t="str">
        <f>IF(OR(T455="x",ISNUMBER(MATCH(SUBSTITUTE(A455,"-",""),Kundenbestand!$C$5:$C$3004,0)),ISNUMBER(MATCH(SUBSTITUTE(B455,"-",""),Kundenbestand!$C$5:$C$3004,0))),"x","")</f>
        <v/>
      </c>
      <c r="V455" s="35">
        <f t="shared" si="55"/>
        <v>0</v>
      </c>
    </row>
    <row r="456" spans="1:22" x14ac:dyDescent="0.3">
      <c r="A456" s="33" t="s">
        <v>2511</v>
      </c>
      <c r="B456" s="33" t="s">
        <v>2512</v>
      </c>
      <c r="C456" s="33" t="s">
        <v>233</v>
      </c>
      <c r="D456" s="33" t="s">
        <v>2513</v>
      </c>
      <c r="E456" s="33" t="s">
        <v>2514</v>
      </c>
      <c r="F456" s="33" t="s">
        <v>2515</v>
      </c>
      <c r="G456" s="34">
        <v>43765</v>
      </c>
      <c r="H456" s="33">
        <f t="shared" si="49"/>
        <v>2019</v>
      </c>
      <c r="I456" s="35">
        <v>140</v>
      </c>
      <c r="J456" s="36">
        <v>1.42</v>
      </c>
      <c r="K456" s="35">
        <f t="shared" si="50"/>
        <v>198.79999999999998</v>
      </c>
      <c r="L456" s="33" t="s">
        <v>1733</v>
      </c>
      <c r="M456" s="33" t="s">
        <v>1734</v>
      </c>
      <c r="N456" s="33" t="s">
        <v>2516</v>
      </c>
      <c r="O456" s="37" t="s">
        <v>118</v>
      </c>
      <c r="P456" s="33" t="str">
        <f t="shared" si="51"/>
        <v>ja</v>
      </c>
      <c r="Q456" s="33" t="str">
        <f t="shared" si="52"/>
        <v>2017–2020</v>
      </c>
      <c r="R456" s="38">
        <f t="shared" si="53"/>
        <v>0.25</v>
      </c>
      <c r="S456" s="35">
        <f t="shared" si="54"/>
        <v>149.1</v>
      </c>
      <c r="T456" s="39"/>
      <c r="U456" s="33" t="str">
        <f>IF(OR(T456="x",ISNUMBER(MATCH(SUBSTITUTE(A456,"-",""),Kundenbestand!$C$5:$C$3004,0)),ISNUMBER(MATCH(SUBSTITUTE(B456,"-",""),Kundenbestand!$C$5:$C$3004,0))),"x","")</f>
        <v/>
      </c>
      <c r="V456" s="35">
        <f t="shared" si="55"/>
        <v>0</v>
      </c>
    </row>
    <row r="457" spans="1:22" x14ac:dyDescent="0.3">
      <c r="A457" s="33" t="s">
        <v>2517</v>
      </c>
      <c r="B457" s="33" t="s">
        <v>2518</v>
      </c>
      <c r="C457" s="33" t="s">
        <v>233</v>
      </c>
      <c r="D457" s="33" t="s">
        <v>2519</v>
      </c>
      <c r="E457" s="33" t="s">
        <v>2520</v>
      </c>
      <c r="F457" s="33" t="s">
        <v>2521</v>
      </c>
      <c r="G457" s="34">
        <v>43765</v>
      </c>
      <c r="H457" s="33">
        <f t="shared" si="49"/>
        <v>2019</v>
      </c>
      <c r="I457" s="35">
        <v>126</v>
      </c>
      <c r="J457" s="36">
        <v>1.42</v>
      </c>
      <c r="K457" s="35">
        <f t="shared" si="50"/>
        <v>178.92</v>
      </c>
      <c r="L457" s="33" t="s">
        <v>1733</v>
      </c>
      <c r="M457" s="33" t="s">
        <v>1734</v>
      </c>
      <c r="N457" s="33" t="s">
        <v>2522</v>
      </c>
      <c r="O457" s="37" t="s">
        <v>118</v>
      </c>
      <c r="P457" s="33" t="str">
        <f t="shared" si="51"/>
        <v>ja</v>
      </c>
      <c r="Q457" s="33" t="str">
        <f t="shared" si="52"/>
        <v>2017–2020</v>
      </c>
      <c r="R457" s="38">
        <f t="shared" si="53"/>
        <v>0.25</v>
      </c>
      <c r="S457" s="35">
        <f t="shared" si="54"/>
        <v>134.19</v>
      </c>
      <c r="T457" s="39"/>
      <c r="U457" s="33" t="str">
        <f>IF(OR(T457="x",ISNUMBER(MATCH(SUBSTITUTE(A457,"-",""),Kundenbestand!$C$5:$C$3004,0)),ISNUMBER(MATCH(SUBSTITUTE(B457,"-",""),Kundenbestand!$C$5:$C$3004,0))),"x","")</f>
        <v/>
      </c>
      <c r="V457" s="35">
        <f t="shared" si="55"/>
        <v>0</v>
      </c>
    </row>
    <row r="458" spans="1:22" x14ac:dyDescent="0.3">
      <c r="A458" s="33" t="s">
        <v>2523</v>
      </c>
      <c r="B458" s="33" t="s">
        <v>2524</v>
      </c>
      <c r="C458" s="33" t="s">
        <v>233</v>
      </c>
      <c r="D458" s="33" t="s">
        <v>1651</v>
      </c>
      <c r="E458" s="33" t="s">
        <v>2525</v>
      </c>
      <c r="F458" s="33"/>
      <c r="G458" s="34">
        <v>43780</v>
      </c>
      <c r="H458" s="33">
        <f t="shared" si="49"/>
        <v>2019</v>
      </c>
      <c r="I458" s="35">
        <v>112</v>
      </c>
      <c r="J458" s="36">
        <v>1.42</v>
      </c>
      <c r="K458" s="35">
        <f t="shared" si="50"/>
        <v>159.04</v>
      </c>
      <c r="L458" s="33" t="s">
        <v>1733</v>
      </c>
      <c r="M458" s="33" t="s">
        <v>1734</v>
      </c>
      <c r="N458" s="33" t="s">
        <v>2526</v>
      </c>
      <c r="O458" s="37" t="s">
        <v>94</v>
      </c>
      <c r="P458" s="33" t="str">
        <f t="shared" si="51"/>
        <v>ja</v>
      </c>
      <c r="Q458" s="33" t="str">
        <f t="shared" si="52"/>
        <v>2017–2020</v>
      </c>
      <c r="R458" s="38">
        <f t="shared" si="53"/>
        <v>0.25</v>
      </c>
      <c r="S458" s="35">
        <f t="shared" si="54"/>
        <v>119.28</v>
      </c>
      <c r="T458" s="39"/>
      <c r="U458" s="33" t="str">
        <f>IF(OR(T458="x",ISNUMBER(MATCH(SUBSTITUTE(A458,"-",""),Kundenbestand!$C$5:$C$3004,0)),ISNUMBER(MATCH(SUBSTITUTE(B458,"-",""),Kundenbestand!$C$5:$C$3004,0))),"x","")</f>
        <v/>
      </c>
      <c r="V458" s="35">
        <f t="shared" si="55"/>
        <v>0</v>
      </c>
    </row>
    <row r="459" spans="1:22" x14ac:dyDescent="0.3">
      <c r="A459" s="33" t="s">
        <v>2527</v>
      </c>
      <c r="B459" s="33" t="s">
        <v>2528</v>
      </c>
      <c r="C459" s="33" t="s">
        <v>233</v>
      </c>
      <c r="D459" s="33" t="s">
        <v>2529</v>
      </c>
      <c r="E459" s="33" t="s">
        <v>2530</v>
      </c>
      <c r="F459" s="33" t="s">
        <v>2531</v>
      </c>
      <c r="G459" s="34">
        <v>43780</v>
      </c>
      <c r="H459" s="33">
        <f t="shared" si="49"/>
        <v>2019</v>
      </c>
      <c r="I459" s="35">
        <v>224</v>
      </c>
      <c r="J459" s="36">
        <v>1.42</v>
      </c>
      <c r="K459" s="35">
        <f t="shared" si="50"/>
        <v>318.08</v>
      </c>
      <c r="L459" s="33" t="s">
        <v>1733</v>
      </c>
      <c r="M459" s="33" t="s">
        <v>1734</v>
      </c>
      <c r="N459" s="33" t="s">
        <v>2532</v>
      </c>
      <c r="O459" s="37" t="s">
        <v>118</v>
      </c>
      <c r="P459" s="33" t="str">
        <f t="shared" si="51"/>
        <v>ja</v>
      </c>
      <c r="Q459" s="33" t="str">
        <f t="shared" si="52"/>
        <v>2017–2020</v>
      </c>
      <c r="R459" s="38">
        <f t="shared" si="53"/>
        <v>0.25</v>
      </c>
      <c r="S459" s="35">
        <f t="shared" si="54"/>
        <v>238.56</v>
      </c>
      <c r="T459" s="39"/>
      <c r="U459" s="33" t="str">
        <f>IF(OR(T459="x",ISNUMBER(MATCH(SUBSTITUTE(A459,"-",""),Kundenbestand!$C$5:$C$3004,0)),ISNUMBER(MATCH(SUBSTITUTE(B459,"-",""),Kundenbestand!$C$5:$C$3004,0))),"x","")</f>
        <v/>
      </c>
      <c r="V459" s="35">
        <f t="shared" si="55"/>
        <v>0</v>
      </c>
    </row>
    <row r="460" spans="1:22" x14ac:dyDescent="0.3">
      <c r="A460" s="33" t="s">
        <v>2533</v>
      </c>
      <c r="B460" s="33" t="s">
        <v>2534</v>
      </c>
      <c r="C460" s="33" t="s">
        <v>233</v>
      </c>
      <c r="D460" s="33" t="s">
        <v>1505</v>
      </c>
      <c r="E460" s="33" t="s">
        <v>2535</v>
      </c>
      <c r="F460" s="33"/>
      <c r="G460" s="34">
        <v>43819</v>
      </c>
      <c r="H460" s="33">
        <f t="shared" si="49"/>
        <v>2019</v>
      </c>
      <c r="I460" s="35">
        <v>308</v>
      </c>
      <c r="J460" s="36">
        <v>1.42</v>
      </c>
      <c r="K460" s="35">
        <f t="shared" si="50"/>
        <v>437.35999999999996</v>
      </c>
      <c r="L460" s="33" t="s">
        <v>1733</v>
      </c>
      <c r="M460" s="33" t="s">
        <v>1734</v>
      </c>
      <c r="N460" s="33" t="s">
        <v>2536</v>
      </c>
      <c r="O460" s="37" t="s">
        <v>118</v>
      </c>
      <c r="P460" s="33" t="str">
        <f t="shared" si="51"/>
        <v>ja</v>
      </c>
      <c r="Q460" s="33" t="str">
        <f t="shared" si="52"/>
        <v>2017–2020</v>
      </c>
      <c r="R460" s="38">
        <f t="shared" si="53"/>
        <v>0.25</v>
      </c>
      <c r="S460" s="35">
        <f t="shared" si="54"/>
        <v>328.02</v>
      </c>
      <c r="T460" s="39"/>
      <c r="U460" s="33" t="str">
        <f>IF(OR(T460="x",ISNUMBER(MATCH(SUBSTITUTE(A460,"-",""),Kundenbestand!$C$5:$C$3004,0)),ISNUMBER(MATCH(SUBSTITUTE(B460,"-",""),Kundenbestand!$C$5:$C$3004,0))),"x","")</f>
        <v/>
      </c>
      <c r="V460" s="35">
        <f t="shared" si="55"/>
        <v>0</v>
      </c>
    </row>
    <row r="461" spans="1:22" x14ac:dyDescent="0.3">
      <c r="A461" s="33" t="s">
        <v>2537</v>
      </c>
      <c r="B461" s="33" t="s">
        <v>2538</v>
      </c>
      <c r="C461" s="33" t="s">
        <v>233</v>
      </c>
      <c r="D461" s="33" t="s">
        <v>2539</v>
      </c>
      <c r="E461" s="33" t="s">
        <v>2540</v>
      </c>
      <c r="F461" s="33" t="s">
        <v>2541</v>
      </c>
      <c r="G461" s="34">
        <v>43819</v>
      </c>
      <c r="H461" s="33">
        <f t="shared" si="49"/>
        <v>2019</v>
      </c>
      <c r="I461" s="35">
        <v>294</v>
      </c>
      <c r="J461" s="36">
        <v>1.42</v>
      </c>
      <c r="K461" s="35">
        <f t="shared" si="50"/>
        <v>417.47999999999996</v>
      </c>
      <c r="L461" s="33" t="s">
        <v>1733</v>
      </c>
      <c r="M461" s="33" t="s">
        <v>1734</v>
      </c>
      <c r="N461" s="33" t="s">
        <v>2542</v>
      </c>
      <c r="O461" s="37" t="s">
        <v>80</v>
      </c>
      <c r="P461" s="33" t="str">
        <f t="shared" si="51"/>
        <v>ja</v>
      </c>
      <c r="Q461" s="33" t="str">
        <f t="shared" si="52"/>
        <v>2017–2020</v>
      </c>
      <c r="R461" s="38">
        <f t="shared" si="53"/>
        <v>0.25</v>
      </c>
      <c r="S461" s="35">
        <f t="shared" si="54"/>
        <v>313.10999999999996</v>
      </c>
      <c r="T461" s="39"/>
      <c r="U461" s="33" t="str">
        <f>IF(OR(T461="x",ISNUMBER(MATCH(SUBSTITUTE(A461,"-",""),Kundenbestand!$C$5:$C$3004,0)),ISNUMBER(MATCH(SUBSTITUTE(B461,"-",""),Kundenbestand!$C$5:$C$3004,0))),"x","")</f>
        <v/>
      </c>
      <c r="V461" s="35">
        <f t="shared" si="55"/>
        <v>0</v>
      </c>
    </row>
    <row r="462" spans="1:22" x14ac:dyDescent="0.3">
      <c r="A462" s="33" t="s">
        <v>2543</v>
      </c>
      <c r="B462" s="33" t="s">
        <v>2544</v>
      </c>
      <c r="C462" s="33" t="s">
        <v>233</v>
      </c>
      <c r="D462" s="33" t="s">
        <v>2545</v>
      </c>
      <c r="E462" s="33" t="s">
        <v>2546</v>
      </c>
      <c r="F462" s="33" t="s">
        <v>2547</v>
      </c>
      <c r="G462" s="34">
        <v>43780</v>
      </c>
      <c r="H462" s="33">
        <f t="shared" si="49"/>
        <v>2019</v>
      </c>
      <c r="I462" s="35">
        <v>154.01</v>
      </c>
      <c r="J462" s="36">
        <v>1.42</v>
      </c>
      <c r="K462" s="35">
        <f t="shared" si="50"/>
        <v>218.69419999999997</v>
      </c>
      <c r="L462" s="33" t="s">
        <v>1733</v>
      </c>
      <c r="M462" s="33" t="s">
        <v>1734</v>
      </c>
      <c r="N462" s="33" t="s">
        <v>2548</v>
      </c>
      <c r="O462" s="37" t="s">
        <v>87</v>
      </c>
      <c r="P462" s="33" t="str">
        <f t="shared" si="51"/>
        <v>ja</v>
      </c>
      <c r="Q462" s="33" t="str">
        <f t="shared" si="52"/>
        <v>2017–2020</v>
      </c>
      <c r="R462" s="38">
        <f t="shared" si="53"/>
        <v>0.25</v>
      </c>
      <c r="S462" s="35">
        <f t="shared" si="54"/>
        <v>164.02064999999999</v>
      </c>
      <c r="T462" s="39"/>
      <c r="U462" s="33" t="str">
        <f>IF(OR(T462="x",ISNUMBER(MATCH(SUBSTITUTE(A462,"-",""),Kundenbestand!$C$5:$C$3004,0)),ISNUMBER(MATCH(SUBSTITUTE(B462,"-",""),Kundenbestand!$C$5:$C$3004,0))),"x","")</f>
        <v/>
      </c>
      <c r="V462" s="35">
        <f t="shared" si="55"/>
        <v>0</v>
      </c>
    </row>
    <row r="463" spans="1:22" x14ac:dyDescent="0.3">
      <c r="A463" s="33" t="s">
        <v>2549</v>
      </c>
      <c r="B463" s="33" t="s">
        <v>2550</v>
      </c>
      <c r="C463" s="33" t="s">
        <v>233</v>
      </c>
      <c r="D463" s="33" t="s">
        <v>2551</v>
      </c>
      <c r="E463" s="33" t="s">
        <v>2552</v>
      </c>
      <c r="F463" s="33" t="s">
        <v>2553</v>
      </c>
      <c r="G463" s="34">
        <v>43780</v>
      </c>
      <c r="H463" s="33">
        <f t="shared" si="49"/>
        <v>2019</v>
      </c>
      <c r="I463" s="35">
        <v>406</v>
      </c>
      <c r="J463" s="36">
        <v>1.42</v>
      </c>
      <c r="K463" s="35">
        <f t="shared" si="50"/>
        <v>576.52</v>
      </c>
      <c r="L463" s="33" t="s">
        <v>1733</v>
      </c>
      <c r="M463" s="33" t="s">
        <v>1734</v>
      </c>
      <c r="N463" s="33" t="s">
        <v>2554</v>
      </c>
      <c r="O463" s="37" t="s">
        <v>87</v>
      </c>
      <c r="P463" s="33" t="str">
        <f t="shared" si="51"/>
        <v>ja</v>
      </c>
      <c r="Q463" s="33" t="str">
        <f t="shared" si="52"/>
        <v>2017–2020</v>
      </c>
      <c r="R463" s="38">
        <f t="shared" si="53"/>
        <v>0.25</v>
      </c>
      <c r="S463" s="35">
        <f t="shared" si="54"/>
        <v>432.39</v>
      </c>
      <c r="T463" s="39"/>
      <c r="U463" s="33" t="str">
        <f>IF(OR(T463="x",ISNUMBER(MATCH(SUBSTITUTE(A463,"-",""),Kundenbestand!$C$5:$C$3004,0)),ISNUMBER(MATCH(SUBSTITUTE(B463,"-",""),Kundenbestand!$C$5:$C$3004,0))),"x","")</f>
        <v/>
      </c>
      <c r="V463" s="35">
        <f t="shared" si="55"/>
        <v>0</v>
      </c>
    </row>
    <row r="464" spans="1:22" x14ac:dyDescent="0.3">
      <c r="A464" s="33" t="s">
        <v>2555</v>
      </c>
      <c r="B464" s="33" t="s">
        <v>2556</v>
      </c>
      <c r="C464" s="33" t="s">
        <v>233</v>
      </c>
      <c r="D464" s="33" t="s">
        <v>2557</v>
      </c>
      <c r="E464" s="33" t="s">
        <v>2558</v>
      </c>
      <c r="F464" s="33" t="s">
        <v>2559</v>
      </c>
      <c r="G464" s="34">
        <v>43819</v>
      </c>
      <c r="H464" s="33">
        <f t="shared" si="49"/>
        <v>2019</v>
      </c>
      <c r="I464" s="35">
        <v>84</v>
      </c>
      <c r="J464" s="36">
        <v>1.42</v>
      </c>
      <c r="K464" s="35">
        <f t="shared" si="50"/>
        <v>119.28</v>
      </c>
      <c r="L464" s="33" t="s">
        <v>1733</v>
      </c>
      <c r="M464" s="33" t="s">
        <v>1734</v>
      </c>
      <c r="N464" s="33" t="s">
        <v>2560</v>
      </c>
      <c r="O464" s="37" t="s">
        <v>87</v>
      </c>
      <c r="P464" s="33" t="str">
        <f t="shared" si="51"/>
        <v>ja</v>
      </c>
      <c r="Q464" s="33" t="str">
        <f t="shared" si="52"/>
        <v>2017–2020</v>
      </c>
      <c r="R464" s="38">
        <f t="shared" si="53"/>
        <v>0.25</v>
      </c>
      <c r="S464" s="35">
        <f t="shared" si="54"/>
        <v>89.460000000000008</v>
      </c>
      <c r="T464" s="39"/>
      <c r="U464" s="33" t="str">
        <f>IF(OR(T464="x",ISNUMBER(MATCH(SUBSTITUTE(A464,"-",""),Kundenbestand!$C$5:$C$3004,0)),ISNUMBER(MATCH(SUBSTITUTE(B464,"-",""),Kundenbestand!$C$5:$C$3004,0))),"x","")</f>
        <v/>
      </c>
      <c r="V464" s="35">
        <f t="shared" si="55"/>
        <v>0</v>
      </c>
    </row>
    <row r="465" spans="1:22" x14ac:dyDescent="0.3">
      <c r="A465" s="33" t="s">
        <v>2561</v>
      </c>
      <c r="B465" s="33" t="s">
        <v>2562</v>
      </c>
      <c r="C465" s="33" t="s">
        <v>233</v>
      </c>
      <c r="D465" s="33" t="s">
        <v>2563</v>
      </c>
      <c r="E465" s="33" t="s">
        <v>2564</v>
      </c>
      <c r="F465" s="33" t="s">
        <v>2565</v>
      </c>
      <c r="G465" s="34">
        <v>43819</v>
      </c>
      <c r="H465" s="33">
        <f t="shared" si="49"/>
        <v>2019</v>
      </c>
      <c r="I465" s="35">
        <v>126</v>
      </c>
      <c r="J465" s="36">
        <v>1.42</v>
      </c>
      <c r="K465" s="35">
        <f t="shared" si="50"/>
        <v>178.92</v>
      </c>
      <c r="L465" s="33" t="s">
        <v>1733</v>
      </c>
      <c r="M465" s="33" t="s">
        <v>1734</v>
      </c>
      <c r="N465" s="33" t="s">
        <v>2566</v>
      </c>
      <c r="O465" s="37" t="s">
        <v>118</v>
      </c>
      <c r="P465" s="33" t="str">
        <f t="shared" si="51"/>
        <v>ja</v>
      </c>
      <c r="Q465" s="33" t="str">
        <f t="shared" si="52"/>
        <v>2017–2020</v>
      </c>
      <c r="R465" s="38">
        <f t="shared" si="53"/>
        <v>0.25</v>
      </c>
      <c r="S465" s="35">
        <f t="shared" si="54"/>
        <v>134.19</v>
      </c>
      <c r="T465" s="39"/>
      <c r="U465" s="33" t="str">
        <f>IF(OR(T465="x",ISNUMBER(MATCH(SUBSTITUTE(A465,"-",""),Kundenbestand!$C$5:$C$3004,0)),ISNUMBER(MATCH(SUBSTITUTE(B465,"-",""),Kundenbestand!$C$5:$C$3004,0))),"x","")</f>
        <v/>
      </c>
      <c r="V465" s="35">
        <f t="shared" si="55"/>
        <v>0</v>
      </c>
    </row>
    <row r="466" spans="1:22" x14ac:dyDescent="0.3">
      <c r="A466" s="33" t="s">
        <v>2567</v>
      </c>
      <c r="B466" s="33" t="s">
        <v>2568</v>
      </c>
      <c r="C466" s="33" t="s">
        <v>233</v>
      </c>
      <c r="D466" s="33" t="s">
        <v>2569</v>
      </c>
      <c r="E466" s="33" t="s">
        <v>2570</v>
      </c>
      <c r="F466" s="33" t="s">
        <v>2571</v>
      </c>
      <c r="G466" s="34">
        <v>43819</v>
      </c>
      <c r="H466" s="33">
        <f t="shared" si="49"/>
        <v>2019</v>
      </c>
      <c r="I466" s="35">
        <v>238</v>
      </c>
      <c r="J466" s="36">
        <v>1.42</v>
      </c>
      <c r="K466" s="35">
        <f t="shared" si="50"/>
        <v>337.96</v>
      </c>
      <c r="L466" s="33" t="s">
        <v>1733</v>
      </c>
      <c r="M466" s="33" t="s">
        <v>1734</v>
      </c>
      <c r="N466" s="33" t="s">
        <v>2572</v>
      </c>
      <c r="O466" s="37" t="s">
        <v>94</v>
      </c>
      <c r="P466" s="33" t="str">
        <f t="shared" si="51"/>
        <v>ja</v>
      </c>
      <c r="Q466" s="33" t="str">
        <f t="shared" si="52"/>
        <v>2017–2020</v>
      </c>
      <c r="R466" s="38">
        <f t="shared" si="53"/>
        <v>0.25</v>
      </c>
      <c r="S466" s="35">
        <f t="shared" si="54"/>
        <v>253.46999999999997</v>
      </c>
      <c r="T466" s="39"/>
      <c r="U466" s="33" t="str">
        <f>IF(OR(T466="x",ISNUMBER(MATCH(SUBSTITUTE(A466,"-",""),Kundenbestand!$C$5:$C$3004,0)),ISNUMBER(MATCH(SUBSTITUTE(B466,"-",""),Kundenbestand!$C$5:$C$3004,0))),"x","")</f>
        <v/>
      </c>
      <c r="V466" s="35">
        <f t="shared" si="55"/>
        <v>0</v>
      </c>
    </row>
    <row r="467" spans="1:22" x14ac:dyDescent="0.3">
      <c r="A467" s="33" t="s">
        <v>2573</v>
      </c>
      <c r="B467" s="33" t="s">
        <v>2574</v>
      </c>
      <c r="C467" s="33" t="s">
        <v>233</v>
      </c>
      <c r="D467" s="33" t="s">
        <v>2575</v>
      </c>
      <c r="E467" s="33" t="s">
        <v>2576</v>
      </c>
      <c r="F467" s="33" t="s">
        <v>2577</v>
      </c>
      <c r="G467" s="34">
        <v>43780</v>
      </c>
      <c r="H467" s="33">
        <f t="shared" si="49"/>
        <v>2019</v>
      </c>
      <c r="I467" s="35">
        <v>126</v>
      </c>
      <c r="J467" s="36">
        <v>1.42</v>
      </c>
      <c r="K467" s="35">
        <f t="shared" si="50"/>
        <v>178.92</v>
      </c>
      <c r="L467" s="33" t="s">
        <v>1733</v>
      </c>
      <c r="M467" s="33" t="s">
        <v>1734</v>
      </c>
      <c r="N467" s="33" t="s">
        <v>2578</v>
      </c>
      <c r="O467" s="37" t="s">
        <v>118</v>
      </c>
      <c r="P467" s="33" t="str">
        <f t="shared" si="51"/>
        <v>ja</v>
      </c>
      <c r="Q467" s="33" t="str">
        <f t="shared" si="52"/>
        <v>2017–2020</v>
      </c>
      <c r="R467" s="38">
        <f t="shared" si="53"/>
        <v>0.25</v>
      </c>
      <c r="S467" s="35">
        <f t="shared" si="54"/>
        <v>134.19</v>
      </c>
      <c r="T467" s="39"/>
      <c r="U467" s="33" t="str">
        <f>IF(OR(T467="x",ISNUMBER(MATCH(SUBSTITUTE(A467,"-",""),Kundenbestand!$C$5:$C$3004,0)),ISNUMBER(MATCH(SUBSTITUTE(B467,"-",""),Kundenbestand!$C$5:$C$3004,0))),"x","")</f>
        <v/>
      </c>
      <c r="V467" s="35">
        <f t="shared" si="55"/>
        <v>0</v>
      </c>
    </row>
    <row r="468" spans="1:22" x14ac:dyDescent="0.3">
      <c r="A468" s="33" t="s">
        <v>2579</v>
      </c>
      <c r="B468" s="33" t="s">
        <v>2580</v>
      </c>
      <c r="C468" s="33" t="s">
        <v>233</v>
      </c>
      <c r="D468" s="33" t="s">
        <v>2581</v>
      </c>
      <c r="E468" s="33" t="s">
        <v>2582</v>
      </c>
      <c r="F468" s="33"/>
      <c r="G468" s="34">
        <v>42863</v>
      </c>
      <c r="H468" s="33">
        <f t="shared" si="49"/>
        <v>2017</v>
      </c>
      <c r="I468" s="35">
        <v>252</v>
      </c>
      <c r="J468" s="36">
        <v>1.42</v>
      </c>
      <c r="K468" s="35">
        <f t="shared" si="50"/>
        <v>357.84</v>
      </c>
      <c r="L468" s="33" t="s">
        <v>1733</v>
      </c>
      <c r="M468" s="33" t="s">
        <v>1734</v>
      </c>
      <c r="N468" s="33" t="s">
        <v>2583</v>
      </c>
      <c r="O468" s="37" t="s">
        <v>213</v>
      </c>
      <c r="P468" s="33" t="str">
        <f t="shared" si="51"/>
        <v>ja</v>
      </c>
      <c r="Q468" s="33" t="str">
        <f t="shared" si="52"/>
        <v>2017–2020</v>
      </c>
      <c r="R468" s="38">
        <f t="shared" si="53"/>
        <v>0.25</v>
      </c>
      <c r="S468" s="35">
        <f t="shared" si="54"/>
        <v>268.38</v>
      </c>
      <c r="T468" s="39"/>
      <c r="U468" s="33" t="str">
        <f>IF(OR(T468="x",ISNUMBER(MATCH(SUBSTITUTE(A468,"-",""),Kundenbestand!$C$5:$C$3004,0)),ISNUMBER(MATCH(SUBSTITUTE(B468,"-",""),Kundenbestand!$C$5:$C$3004,0))),"x","")</f>
        <v/>
      </c>
      <c r="V468" s="35">
        <f t="shared" si="55"/>
        <v>0</v>
      </c>
    </row>
    <row r="469" spans="1:22" x14ac:dyDescent="0.3">
      <c r="A469" s="33" t="s">
        <v>2584</v>
      </c>
      <c r="B469" s="33" t="s">
        <v>2585</v>
      </c>
      <c r="C469" s="33" t="s">
        <v>233</v>
      </c>
      <c r="D469" s="33" t="s">
        <v>2586</v>
      </c>
      <c r="E469" s="33" t="s">
        <v>2587</v>
      </c>
      <c r="F469" s="33" t="s">
        <v>2588</v>
      </c>
      <c r="G469" s="34">
        <v>42786</v>
      </c>
      <c r="H469" s="33">
        <f t="shared" si="49"/>
        <v>2017</v>
      </c>
      <c r="I469" s="35">
        <v>238</v>
      </c>
      <c r="J469" s="36">
        <v>1.42</v>
      </c>
      <c r="K469" s="35">
        <f t="shared" si="50"/>
        <v>337.96</v>
      </c>
      <c r="L469" s="33" t="s">
        <v>1733</v>
      </c>
      <c r="M469" s="33" t="s">
        <v>1734</v>
      </c>
      <c r="N469" s="33" t="s">
        <v>2589</v>
      </c>
      <c r="O469" s="37" t="s">
        <v>213</v>
      </c>
      <c r="P469" s="33" t="str">
        <f t="shared" si="51"/>
        <v>ja</v>
      </c>
      <c r="Q469" s="33" t="str">
        <f t="shared" si="52"/>
        <v>2017–2020</v>
      </c>
      <c r="R469" s="38">
        <f t="shared" si="53"/>
        <v>0.25</v>
      </c>
      <c r="S469" s="35">
        <f t="shared" si="54"/>
        <v>253.46999999999997</v>
      </c>
      <c r="T469" s="39"/>
      <c r="U469" s="33" t="str">
        <f>IF(OR(T469="x",ISNUMBER(MATCH(SUBSTITUTE(A469,"-",""),Kundenbestand!$C$5:$C$3004,0)),ISNUMBER(MATCH(SUBSTITUTE(B469,"-",""),Kundenbestand!$C$5:$C$3004,0))),"x","")</f>
        <v/>
      </c>
      <c r="V469" s="35">
        <f t="shared" si="55"/>
        <v>0</v>
      </c>
    </row>
    <row r="470" spans="1:22" x14ac:dyDescent="0.3">
      <c r="A470" s="33" t="s">
        <v>2590</v>
      </c>
      <c r="B470" s="33" t="s">
        <v>2591</v>
      </c>
      <c r="C470" s="33" t="s">
        <v>233</v>
      </c>
      <c r="D470" s="33" t="s">
        <v>2592</v>
      </c>
      <c r="E470" s="33" t="s">
        <v>2593</v>
      </c>
      <c r="F470" s="33" t="s">
        <v>2594</v>
      </c>
      <c r="G470" s="34">
        <v>43394</v>
      </c>
      <c r="H470" s="33">
        <f t="shared" si="49"/>
        <v>2018</v>
      </c>
      <c r="I470" s="35">
        <v>308</v>
      </c>
      <c r="J470" s="36">
        <v>1.42</v>
      </c>
      <c r="K470" s="35">
        <f t="shared" si="50"/>
        <v>437.35999999999996</v>
      </c>
      <c r="L470" s="33" t="s">
        <v>1733</v>
      </c>
      <c r="M470" s="33" t="s">
        <v>1734</v>
      </c>
      <c r="N470" s="33" t="s">
        <v>2595</v>
      </c>
      <c r="O470" s="37" t="s">
        <v>213</v>
      </c>
      <c r="P470" s="33" t="str">
        <f t="shared" si="51"/>
        <v>ja</v>
      </c>
      <c r="Q470" s="33" t="str">
        <f t="shared" si="52"/>
        <v>2017–2020</v>
      </c>
      <c r="R470" s="38">
        <f t="shared" si="53"/>
        <v>0.25</v>
      </c>
      <c r="S470" s="35">
        <f t="shared" si="54"/>
        <v>328.02</v>
      </c>
      <c r="T470" s="39"/>
      <c r="U470" s="33" t="str">
        <f>IF(OR(T470="x",ISNUMBER(MATCH(SUBSTITUTE(A470,"-",""),Kundenbestand!$C$5:$C$3004,0)),ISNUMBER(MATCH(SUBSTITUTE(B470,"-",""),Kundenbestand!$C$5:$C$3004,0))),"x","")</f>
        <v/>
      </c>
      <c r="V470" s="35">
        <f t="shared" si="55"/>
        <v>0</v>
      </c>
    </row>
    <row r="471" spans="1:22" x14ac:dyDescent="0.3">
      <c r="A471" s="33" t="s">
        <v>2596</v>
      </c>
      <c r="B471" s="33" t="s">
        <v>2597</v>
      </c>
      <c r="C471" s="33" t="s">
        <v>233</v>
      </c>
      <c r="D471" s="33" t="s">
        <v>2598</v>
      </c>
      <c r="E471" s="33" t="s">
        <v>2599</v>
      </c>
      <c r="F471" s="33" t="s">
        <v>2600</v>
      </c>
      <c r="G471" s="34">
        <v>44521</v>
      </c>
      <c r="H471" s="33">
        <f t="shared" si="49"/>
        <v>2021</v>
      </c>
      <c r="I471" s="35">
        <v>168</v>
      </c>
      <c r="J471" s="36">
        <v>1.42</v>
      </c>
      <c r="K471" s="35">
        <f t="shared" si="50"/>
        <v>238.56</v>
      </c>
      <c r="L471" s="33" t="s">
        <v>1733</v>
      </c>
      <c r="M471" s="33" t="s">
        <v>1734</v>
      </c>
      <c r="N471" s="33" t="s">
        <v>2601</v>
      </c>
      <c r="O471" s="37" t="s">
        <v>94</v>
      </c>
      <c r="P471" s="33" t="str">
        <f t="shared" si="51"/>
        <v>ja</v>
      </c>
      <c r="Q471" s="33" t="str">
        <f t="shared" si="52"/>
        <v>2021–2025</v>
      </c>
      <c r="R471" s="38">
        <f t="shared" si="53"/>
        <v>0.1</v>
      </c>
      <c r="S471" s="35">
        <f t="shared" si="54"/>
        <v>214.70400000000001</v>
      </c>
      <c r="T471" s="39"/>
      <c r="U471" s="33" t="str">
        <f>IF(OR(T471="x",ISNUMBER(MATCH(SUBSTITUTE(A471,"-",""),Kundenbestand!$C$5:$C$3004,0)),ISNUMBER(MATCH(SUBSTITUTE(B471,"-",""),Kundenbestand!$C$5:$C$3004,0))),"x","")</f>
        <v/>
      </c>
      <c r="V471" s="35">
        <f t="shared" si="55"/>
        <v>0</v>
      </c>
    </row>
    <row r="472" spans="1:22" x14ac:dyDescent="0.3">
      <c r="A472" s="33" t="s">
        <v>2602</v>
      </c>
      <c r="B472" s="33" t="s">
        <v>2603</v>
      </c>
      <c r="C472" s="33" t="s">
        <v>233</v>
      </c>
      <c r="D472" s="33" t="s">
        <v>933</v>
      </c>
      <c r="E472" s="33" t="s">
        <v>2604</v>
      </c>
      <c r="F472" s="33" t="s">
        <v>2605</v>
      </c>
      <c r="G472" s="34">
        <v>44101</v>
      </c>
      <c r="H472" s="33">
        <f t="shared" si="49"/>
        <v>2020</v>
      </c>
      <c r="I472" s="35">
        <v>126</v>
      </c>
      <c r="J472" s="36">
        <v>1.42</v>
      </c>
      <c r="K472" s="35">
        <f t="shared" si="50"/>
        <v>178.92</v>
      </c>
      <c r="L472" s="33" t="s">
        <v>1733</v>
      </c>
      <c r="M472" s="33" t="s">
        <v>1734</v>
      </c>
      <c r="N472" s="33" t="s">
        <v>2482</v>
      </c>
      <c r="O472" s="37" t="s">
        <v>118</v>
      </c>
      <c r="P472" s="33" t="str">
        <f t="shared" si="51"/>
        <v>ja</v>
      </c>
      <c r="Q472" s="33" t="str">
        <f t="shared" si="52"/>
        <v>2017–2020</v>
      </c>
      <c r="R472" s="38">
        <f t="shared" si="53"/>
        <v>0.25</v>
      </c>
      <c r="S472" s="35">
        <f t="shared" si="54"/>
        <v>134.19</v>
      </c>
      <c r="T472" s="39"/>
      <c r="U472" s="33" t="str">
        <f>IF(OR(T472="x",ISNUMBER(MATCH(SUBSTITUTE(A472,"-",""),Kundenbestand!$C$5:$C$3004,0)),ISNUMBER(MATCH(SUBSTITUTE(B472,"-",""),Kundenbestand!$C$5:$C$3004,0))),"x","")</f>
        <v/>
      </c>
      <c r="V472" s="35">
        <f t="shared" si="55"/>
        <v>0</v>
      </c>
    </row>
    <row r="473" spans="1:22" x14ac:dyDescent="0.3">
      <c r="A473" s="33" t="s">
        <v>2606</v>
      </c>
      <c r="B473" s="33" t="s">
        <v>2607</v>
      </c>
      <c r="C473" s="33" t="s">
        <v>233</v>
      </c>
      <c r="D473" s="33" t="s">
        <v>1603</v>
      </c>
      <c r="E473" s="33" t="s">
        <v>2608</v>
      </c>
      <c r="F473" s="33" t="s">
        <v>2609</v>
      </c>
      <c r="G473" s="34">
        <v>44130</v>
      </c>
      <c r="H473" s="33">
        <f t="shared" si="49"/>
        <v>2020</v>
      </c>
      <c r="I473" s="35">
        <v>182</v>
      </c>
      <c r="J473" s="36">
        <v>1.42</v>
      </c>
      <c r="K473" s="35">
        <f t="shared" si="50"/>
        <v>258.44</v>
      </c>
      <c r="L473" s="33" t="s">
        <v>1733</v>
      </c>
      <c r="M473" s="33" t="s">
        <v>1734</v>
      </c>
      <c r="N473" s="33" t="s">
        <v>2352</v>
      </c>
      <c r="O473" s="37" t="s">
        <v>87</v>
      </c>
      <c r="P473" s="33" t="str">
        <f t="shared" si="51"/>
        <v>ja</v>
      </c>
      <c r="Q473" s="33" t="str">
        <f t="shared" si="52"/>
        <v>2017–2020</v>
      </c>
      <c r="R473" s="38">
        <f t="shared" si="53"/>
        <v>0.25</v>
      </c>
      <c r="S473" s="35">
        <f t="shared" si="54"/>
        <v>193.82999999999998</v>
      </c>
      <c r="T473" s="39"/>
      <c r="U473" s="33" t="str">
        <f>IF(OR(T473="x",ISNUMBER(MATCH(SUBSTITUTE(A473,"-",""),Kundenbestand!$C$5:$C$3004,0)),ISNUMBER(MATCH(SUBSTITUTE(B473,"-",""),Kundenbestand!$C$5:$C$3004,0))),"x","")</f>
        <v/>
      </c>
      <c r="V473" s="35">
        <f t="shared" si="55"/>
        <v>0</v>
      </c>
    </row>
    <row r="474" spans="1:22" x14ac:dyDescent="0.3">
      <c r="A474" s="33" t="s">
        <v>2610</v>
      </c>
      <c r="B474" s="33" t="s">
        <v>2611</v>
      </c>
      <c r="C474" s="33" t="s">
        <v>233</v>
      </c>
      <c r="D474" s="33" t="s">
        <v>2612</v>
      </c>
      <c r="E474" s="33" t="s">
        <v>2613</v>
      </c>
      <c r="F474" s="33" t="s">
        <v>2614</v>
      </c>
      <c r="G474" s="34">
        <v>43898</v>
      </c>
      <c r="H474" s="33">
        <f t="shared" si="49"/>
        <v>2020</v>
      </c>
      <c r="I474" s="35">
        <v>168</v>
      </c>
      <c r="J474" s="36">
        <v>1.42</v>
      </c>
      <c r="K474" s="35">
        <f t="shared" si="50"/>
        <v>238.56</v>
      </c>
      <c r="L474" s="33" t="s">
        <v>1733</v>
      </c>
      <c r="M474" s="33" t="s">
        <v>1734</v>
      </c>
      <c r="N474" s="33" t="s">
        <v>2615</v>
      </c>
      <c r="O474" s="37" t="s">
        <v>94</v>
      </c>
      <c r="P474" s="33" t="str">
        <f t="shared" si="51"/>
        <v>ja</v>
      </c>
      <c r="Q474" s="33" t="str">
        <f t="shared" si="52"/>
        <v>2017–2020</v>
      </c>
      <c r="R474" s="38">
        <f t="shared" si="53"/>
        <v>0.25</v>
      </c>
      <c r="S474" s="35">
        <f t="shared" si="54"/>
        <v>178.92000000000002</v>
      </c>
      <c r="T474" s="39"/>
      <c r="U474" s="33" t="str">
        <f>IF(OR(T474="x",ISNUMBER(MATCH(SUBSTITUTE(A474,"-",""),Kundenbestand!$C$5:$C$3004,0)),ISNUMBER(MATCH(SUBSTITUTE(B474,"-",""),Kundenbestand!$C$5:$C$3004,0))),"x","")</f>
        <v/>
      </c>
      <c r="V474" s="35">
        <f t="shared" si="55"/>
        <v>0</v>
      </c>
    </row>
    <row r="475" spans="1:22" x14ac:dyDescent="0.3">
      <c r="A475" s="33" t="s">
        <v>2616</v>
      </c>
      <c r="B475" s="33" t="s">
        <v>2617</v>
      </c>
      <c r="C475" s="33" t="s">
        <v>233</v>
      </c>
      <c r="D475" s="33" t="s">
        <v>2618</v>
      </c>
      <c r="E475" s="33" t="s">
        <v>2619</v>
      </c>
      <c r="F475" s="33"/>
      <c r="G475" s="34">
        <v>44003</v>
      </c>
      <c r="H475" s="33">
        <f t="shared" si="49"/>
        <v>2020</v>
      </c>
      <c r="I475" s="35">
        <v>196</v>
      </c>
      <c r="J475" s="36">
        <v>1.42</v>
      </c>
      <c r="K475" s="35">
        <f t="shared" si="50"/>
        <v>278.32</v>
      </c>
      <c r="L475" s="33" t="s">
        <v>1733</v>
      </c>
      <c r="M475" s="33" t="s">
        <v>1734</v>
      </c>
      <c r="N475" s="33" t="s">
        <v>2620</v>
      </c>
      <c r="O475" s="37" t="s">
        <v>87</v>
      </c>
      <c r="P475" s="33" t="str">
        <f t="shared" si="51"/>
        <v>ja</v>
      </c>
      <c r="Q475" s="33" t="str">
        <f t="shared" si="52"/>
        <v>2017–2020</v>
      </c>
      <c r="R475" s="38">
        <f t="shared" si="53"/>
        <v>0.25</v>
      </c>
      <c r="S475" s="35">
        <f t="shared" si="54"/>
        <v>208.74</v>
      </c>
      <c r="T475" s="39"/>
      <c r="U475" s="33" t="str">
        <f>IF(OR(T475="x",ISNUMBER(MATCH(SUBSTITUTE(A475,"-",""),Kundenbestand!$C$5:$C$3004,0)),ISNUMBER(MATCH(SUBSTITUTE(B475,"-",""),Kundenbestand!$C$5:$C$3004,0))),"x","")</f>
        <v/>
      </c>
      <c r="V475" s="35">
        <f t="shared" si="55"/>
        <v>0</v>
      </c>
    </row>
    <row r="476" spans="1:22" x14ac:dyDescent="0.3">
      <c r="A476" s="33" t="s">
        <v>2621</v>
      </c>
      <c r="B476" s="33" t="s">
        <v>2622</v>
      </c>
      <c r="C476" s="33" t="s">
        <v>233</v>
      </c>
      <c r="D476" s="33" t="s">
        <v>2623</v>
      </c>
      <c r="E476" s="33" t="s">
        <v>2624</v>
      </c>
      <c r="F476" s="33"/>
      <c r="G476" s="34">
        <v>43969</v>
      </c>
      <c r="H476" s="33">
        <f t="shared" si="49"/>
        <v>2020</v>
      </c>
      <c r="I476" s="35">
        <v>224</v>
      </c>
      <c r="J476" s="36">
        <v>1.42</v>
      </c>
      <c r="K476" s="35">
        <f t="shared" si="50"/>
        <v>318.08</v>
      </c>
      <c r="L476" s="33" t="s">
        <v>1733</v>
      </c>
      <c r="M476" s="33" t="s">
        <v>1734</v>
      </c>
      <c r="N476" s="33" t="s">
        <v>2625</v>
      </c>
      <c r="O476" s="37" t="s">
        <v>87</v>
      </c>
      <c r="P476" s="33" t="str">
        <f t="shared" si="51"/>
        <v>ja</v>
      </c>
      <c r="Q476" s="33" t="str">
        <f t="shared" si="52"/>
        <v>2017–2020</v>
      </c>
      <c r="R476" s="38">
        <f t="shared" si="53"/>
        <v>0.25</v>
      </c>
      <c r="S476" s="35">
        <f t="shared" si="54"/>
        <v>238.56</v>
      </c>
      <c r="T476" s="39"/>
      <c r="U476" s="33" t="str">
        <f>IF(OR(T476="x",ISNUMBER(MATCH(SUBSTITUTE(A476,"-",""),Kundenbestand!$C$5:$C$3004,0)),ISNUMBER(MATCH(SUBSTITUTE(B476,"-",""),Kundenbestand!$C$5:$C$3004,0))),"x","")</f>
        <v/>
      </c>
      <c r="V476" s="35">
        <f t="shared" si="55"/>
        <v>0</v>
      </c>
    </row>
    <row r="477" spans="1:22" x14ac:dyDescent="0.3">
      <c r="A477" s="33" t="s">
        <v>2626</v>
      </c>
      <c r="B477" s="33" t="s">
        <v>2627</v>
      </c>
      <c r="C477" s="33" t="s">
        <v>233</v>
      </c>
      <c r="D477" s="33" t="s">
        <v>2628</v>
      </c>
      <c r="E477" s="33" t="s">
        <v>2629</v>
      </c>
      <c r="F477" s="33" t="s">
        <v>2630</v>
      </c>
      <c r="G477" s="34">
        <v>43855</v>
      </c>
      <c r="H477" s="33">
        <f t="shared" si="49"/>
        <v>2020</v>
      </c>
      <c r="I477" s="35">
        <v>118.99</v>
      </c>
      <c r="J477" s="36">
        <v>1.42</v>
      </c>
      <c r="K477" s="35">
        <f t="shared" si="50"/>
        <v>168.96579999999997</v>
      </c>
      <c r="L477" s="33" t="s">
        <v>1733</v>
      </c>
      <c r="M477" s="33" t="s">
        <v>1734</v>
      </c>
      <c r="N477" s="33" t="s">
        <v>2631</v>
      </c>
      <c r="O477" s="37" t="s">
        <v>87</v>
      </c>
      <c r="P477" s="33" t="str">
        <f t="shared" si="51"/>
        <v>ja</v>
      </c>
      <c r="Q477" s="33" t="str">
        <f t="shared" si="52"/>
        <v>2017–2020</v>
      </c>
      <c r="R477" s="38">
        <f t="shared" si="53"/>
        <v>0.25</v>
      </c>
      <c r="S477" s="35">
        <f t="shared" si="54"/>
        <v>126.72434999999999</v>
      </c>
      <c r="T477" s="39"/>
      <c r="U477" s="33" t="str">
        <f>IF(OR(T477="x",ISNUMBER(MATCH(SUBSTITUTE(A477,"-",""),Kundenbestand!$C$5:$C$3004,0)),ISNUMBER(MATCH(SUBSTITUTE(B477,"-",""),Kundenbestand!$C$5:$C$3004,0))),"x","")</f>
        <v/>
      </c>
      <c r="V477" s="35">
        <f t="shared" si="55"/>
        <v>0</v>
      </c>
    </row>
    <row r="478" spans="1:22" x14ac:dyDescent="0.3">
      <c r="A478" s="33" t="s">
        <v>2632</v>
      </c>
      <c r="B478" s="33" t="s">
        <v>2633</v>
      </c>
      <c r="C478" s="33" t="s">
        <v>233</v>
      </c>
      <c r="D478" s="33" t="s">
        <v>2634</v>
      </c>
      <c r="E478" s="33" t="s">
        <v>2635</v>
      </c>
      <c r="F478" s="33" t="s">
        <v>2636</v>
      </c>
      <c r="G478" s="34">
        <v>43878</v>
      </c>
      <c r="H478" s="33">
        <f t="shared" si="49"/>
        <v>2020</v>
      </c>
      <c r="I478" s="35">
        <v>168</v>
      </c>
      <c r="J478" s="36">
        <v>1.42</v>
      </c>
      <c r="K478" s="35">
        <f t="shared" si="50"/>
        <v>238.56</v>
      </c>
      <c r="L478" s="33" t="s">
        <v>1733</v>
      </c>
      <c r="M478" s="33" t="s">
        <v>1734</v>
      </c>
      <c r="N478" s="33" t="s">
        <v>2637</v>
      </c>
      <c r="O478" s="37" t="s">
        <v>118</v>
      </c>
      <c r="P478" s="33" t="str">
        <f t="shared" si="51"/>
        <v>ja</v>
      </c>
      <c r="Q478" s="33" t="str">
        <f t="shared" si="52"/>
        <v>2017–2020</v>
      </c>
      <c r="R478" s="38">
        <f t="shared" si="53"/>
        <v>0.25</v>
      </c>
      <c r="S478" s="35">
        <f t="shared" si="54"/>
        <v>178.92000000000002</v>
      </c>
      <c r="T478" s="39"/>
      <c r="U478" s="33" t="str">
        <f>IF(OR(T478="x",ISNUMBER(MATCH(SUBSTITUTE(A478,"-",""),Kundenbestand!$C$5:$C$3004,0)),ISNUMBER(MATCH(SUBSTITUTE(B478,"-",""),Kundenbestand!$C$5:$C$3004,0))),"x","")</f>
        <v/>
      </c>
      <c r="V478" s="35">
        <f t="shared" si="55"/>
        <v>0</v>
      </c>
    </row>
    <row r="479" spans="1:22" x14ac:dyDescent="0.3">
      <c r="A479" s="33" t="s">
        <v>2638</v>
      </c>
      <c r="B479" s="33" t="s">
        <v>2639</v>
      </c>
      <c r="C479" s="33" t="s">
        <v>233</v>
      </c>
      <c r="D479" s="33" t="s">
        <v>2640</v>
      </c>
      <c r="E479" s="33" t="s">
        <v>2641</v>
      </c>
      <c r="F479" s="33" t="s">
        <v>2642</v>
      </c>
      <c r="G479" s="34">
        <v>44116</v>
      </c>
      <c r="H479" s="33">
        <f t="shared" si="49"/>
        <v>2020</v>
      </c>
      <c r="I479" s="35">
        <v>126</v>
      </c>
      <c r="J479" s="36">
        <v>1.42</v>
      </c>
      <c r="K479" s="35">
        <f t="shared" si="50"/>
        <v>178.92</v>
      </c>
      <c r="L479" s="33" t="s">
        <v>1733</v>
      </c>
      <c r="M479" s="33" t="s">
        <v>1734</v>
      </c>
      <c r="N479" s="33" t="s">
        <v>2643</v>
      </c>
      <c r="O479" s="37" t="s">
        <v>118</v>
      </c>
      <c r="P479" s="33" t="str">
        <f t="shared" si="51"/>
        <v>ja</v>
      </c>
      <c r="Q479" s="33" t="str">
        <f t="shared" si="52"/>
        <v>2017–2020</v>
      </c>
      <c r="R479" s="38">
        <f t="shared" si="53"/>
        <v>0.25</v>
      </c>
      <c r="S479" s="35">
        <f t="shared" si="54"/>
        <v>134.19</v>
      </c>
      <c r="T479" s="39"/>
      <c r="U479" s="33" t="str">
        <f>IF(OR(T479="x",ISNUMBER(MATCH(SUBSTITUTE(A479,"-",""),Kundenbestand!$C$5:$C$3004,0)),ISNUMBER(MATCH(SUBSTITUTE(B479,"-",""),Kundenbestand!$C$5:$C$3004,0))),"x","")</f>
        <v/>
      </c>
      <c r="V479" s="35">
        <f t="shared" si="55"/>
        <v>0</v>
      </c>
    </row>
    <row r="480" spans="1:22" x14ac:dyDescent="0.3">
      <c r="A480" s="33" t="s">
        <v>2644</v>
      </c>
      <c r="B480" s="33" t="s">
        <v>2645</v>
      </c>
      <c r="C480" s="33" t="s">
        <v>233</v>
      </c>
      <c r="D480" s="33" t="s">
        <v>2646</v>
      </c>
      <c r="E480" s="33" t="s">
        <v>2647</v>
      </c>
      <c r="F480" s="33"/>
      <c r="G480" s="34">
        <v>44262</v>
      </c>
      <c r="H480" s="33">
        <f t="shared" si="49"/>
        <v>2021</v>
      </c>
      <c r="I480" s="35">
        <v>112</v>
      </c>
      <c r="J480" s="36">
        <v>1.42</v>
      </c>
      <c r="K480" s="35">
        <f t="shared" si="50"/>
        <v>159.04</v>
      </c>
      <c r="L480" s="33" t="s">
        <v>1733</v>
      </c>
      <c r="M480" s="33" t="s">
        <v>1734</v>
      </c>
      <c r="N480" s="33" t="s">
        <v>2648</v>
      </c>
      <c r="O480" s="37" t="s">
        <v>118</v>
      </c>
      <c r="P480" s="33" t="str">
        <f t="shared" si="51"/>
        <v>ja</v>
      </c>
      <c r="Q480" s="33" t="str">
        <f t="shared" si="52"/>
        <v>2021–2025</v>
      </c>
      <c r="R480" s="38">
        <f t="shared" si="53"/>
        <v>0.1</v>
      </c>
      <c r="S480" s="35">
        <f t="shared" si="54"/>
        <v>143.136</v>
      </c>
      <c r="T480" s="39"/>
      <c r="U480" s="33" t="str">
        <f>IF(OR(T480="x",ISNUMBER(MATCH(SUBSTITUTE(A480,"-",""),Kundenbestand!$C$5:$C$3004,0)),ISNUMBER(MATCH(SUBSTITUTE(B480,"-",""),Kundenbestand!$C$5:$C$3004,0))),"x","")</f>
        <v/>
      </c>
      <c r="V480" s="35">
        <f t="shared" si="55"/>
        <v>0</v>
      </c>
    </row>
    <row r="481" spans="1:22" x14ac:dyDescent="0.3">
      <c r="A481" s="33" t="s">
        <v>2649</v>
      </c>
      <c r="B481" s="33" t="s">
        <v>2650</v>
      </c>
      <c r="C481" s="33" t="s">
        <v>233</v>
      </c>
      <c r="D481" s="33" t="s">
        <v>2651</v>
      </c>
      <c r="E481" s="33" t="s">
        <v>2652</v>
      </c>
      <c r="F481" s="33" t="s">
        <v>2653</v>
      </c>
      <c r="G481" s="34">
        <v>44907</v>
      </c>
      <c r="H481" s="33">
        <f t="shared" si="49"/>
        <v>2022</v>
      </c>
      <c r="I481" s="35">
        <v>140</v>
      </c>
      <c r="J481" s="36">
        <v>1.42</v>
      </c>
      <c r="K481" s="35">
        <f t="shared" si="50"/>
        <v>198.79999999999998</v>
      </c>
      <c r="L481" s="33" t="s">
        <v>1733</v>
      </c>
      <c r="M481" s="33" t="s">
        <v>1734</v>
      </c>
      <c r="N481" s="33" t="s">
        <v>2654</v>
      </c>
      <c r="O481" s="37" t="s">
        <v>118</v>
      </c>
      <c r="P481" s="33" t="str">
        <f t="shared" si="51"/>
        <v>ja</v>
      </c>
      <c r="Q481" s="33" t="str">
        <f t="shared" si="52"/>
        <v>2021–2025</v>
      </c>
      <c r="R481" s="38">
        <f t="shared" si="53"/>
        <v>0.1</v>
      </c>
      <c r="S481" s="35">
        <f t="shared" si="54"/>
        <v>178.92</v>
      </c>
      <c r="T481" s="39"/>
      <c r="U481" s="33" t="str">
        <f>IF(OR(T481="x",ISNUMBER(MATCH(SUBSTITUTE(A481,"-",""),Kundenbestand!$C$5:$C$3004,0)),ISNUMBER(MATCH(SUBSTITUTE(B481,"-",""),Kundenbestand!$C$5:$C$3004,0))),"x","")</f>
        <v/>
      </c>
      <c r="V481" s="35">
        <f t="shared" si="55"/>
        <v>0</v>
      </c>
    </row>
    <row r="482" spans="1:22" x14ac:dyDescent="0.3">
      <c r="A482" s="33" t="s">
        <v>2655</v>
      </c>
      <c r="B482" s="33" t="s">
        <v>2656</v>
      </c>
      <c r="C482" s="33" t="s">
        <v>233</v>
      </c>
      <c r="D482" s="33" t="s">
        <v>2657</v>
      </c>
      <c r="E482" s="33" t="s">
        <v>2658</v>
      </c>
      <c r="F482" s="33"/>
      <c r="G482" s="34">
        <v>44214</v>
      </c>
      <c r="H482" s="33">
        <f t="shared" si="49"/>
        <v>2021</v>
      </c>
      <c r="I482" s="35">
        <v>154</v>
      </c>
      <c r="J482" s="36">
        <v>1.42</v>
      </c>
      <c r="K482" s="35">
        <f t="shared" si="50"/>
        <v>218.67999999999998</v>
      </c>
      <c r="L482" s="33" t="s">
        <v>1733</v>
      </c>
      <c r="M482" s="33" t="s">
        <v>1734</v>
      </c>
      <c r="N482" s="33" t="s">
        <v>2659</v>
      </c>
      <c r="O482" s="37" t="s">
        <v>94</v>
      </c>
      <c r="P482" s="33" t="str">
        <f t="shared" si="51"/>
        <v>ja</v>
      </c>
      <c r="Q482" s="33" t="str">
        <f t="shared" si="52"/>
        <v>2021–2025</v>
      </c>
      <c r="R482" s="38">
        <f t="shared" si="53"/>
        <v>0.1</v>
      </c>
      <c r="S482" s="35">
        <f t="shared" si="54"/>
        <v>196.81199999999998</v>
      </c>
      <c r="T482" s="39"/>
      <c r="U482" s="33" t="str">
        <f>IF(OR(T482="x",ISNUMBER(MATCH(SUBSTITUTE(A482,"-",""),Kundenbestand!$C$5:$C$3004,0)),ISNUMBER(MATCH(SUBSTITUTE(B482,"-",""),Kundenbestand!$C$5:$C$3004,0))),"x","")</f>
        <v/>
      </c>
      <c r="V482" s="35">
        <f t="shared" si="55"/>
        <v>0</v>
      </c>
    </row>
    <row r="483" spans="1:22" x14ac:dyDescent="0.3">
      <c r="A483" s="33" t="s">
        <v>2660</v>
      </c>
      <c r="B483" s="33" t="s">
        <v>2661</v>
      </c>
      <c r="C483" s="33" t="s">
        <v>233</v>
      </c>
      <c r="D483" s="33" t="s">
        <v>2662</v>
      </c>
      <c r="E483" s="33" t="s">
        <v>2663</v>
      </c>
      <c r="F483" s="33" t="s">
        <v>2664</v>
      </c>
      <c r="G483" s="34">
        <v>44088</v>
      </c>
      <c r="H483" s="33">
        <f t="shared" si="49"/>
        <v>2020</v>
      </c>
      <c r="I483" s="35">
        <v>154.01</v>
      </c>
      <c r="J483" s="36">
        <v>1.42</v>
      </c>
      <c r="K483" s="35">
        <f t="shared" si="50"/>
        <v>218.69419999999997</v>
      </c>
      <c r="L483" s="33" t="s">
        <v>1733</v>
      </c>
      <c r="M483" s="33" t="s">
        <v>1734</v>
      </c>
      <c r="N483" s="33" t="s">
        <v>2665</v>
      </c>
      <c r="O483" s="37" t="s">
        <v>94</v>
      </c>
      <c r="P483" s="33" t="str">
        <f t="shared" si="51"/>
        <v>ja</v>
      </c>
      <c r="Q483" s="33" t="str">
        <f t="shared" si="52"/>
        <v>2017–2020</v>
      </c>
      <c r="R483" s="38">
        <f t="shared" si="53"/>
        <v>0.25</v>
      </c>
      <c r="S483" s="35">
        <f t="shared" si="54"/>
        <v>164.02064999999999</v>
      </c>
      <c r="T483" s="39"/>
      <c r="U483" s="33" t="str">
        <f>IF(OR(T483="x",ISNUMBER(MATCH(SUBSTITUTE(A483,"-",""),Kundenbestand!$C$5:$C$3004,0)),ISNUMBER(MATCH(SUBSTITUTE(B483,"-",""),Kundenbestand!$C$5:$C$3004,0))),"x","")</f>
        <v/>
      </c>
      <c r="V483" s="35">
        <f t="shared" si="55"/>
        <v>0</v>
      </c>
    </row>
    <row r="484" spans="1:22" x14ac:dyDescent="0.3">
      <c r="A484" s="33" t="s">
        <v>2666</v>
      </c>
      <c r="B484" s="33" t="s">
        <v>2667</v>
      </c>
      <c r="C484" s="33" t="s">
        <v>233</v>
      </c>
      <c r="D484" s="33" t="s">
        <v>2668</v>
      </c>
      <c r="E484" s="33" t="s">
        <v>2669</v>
      </c>
      <c r="F484" s="33" t="s">
        <v>2340</v>
      </c>
      <c r="G484" s="34">
        <v>44479</v>
      </c>
      <c r="H484" s="33">
        <f t="shared" si="49"/>
        <v>2021</v>
      </c>
      <c r="I484" s="35">
        <v>196</v>
      </c>
      <c r="J484" s="36">
        <v>1.42</v>
      </c>
      <c r="K484" s="35">
        <f t="shared" si="50"/>
        <v>278.32</v>
      </c>
      <c r="L484" s="33" t="s">
        <v>1733</v>
      </c>
      <c r="M484" s="33" t="s">
        <v>1734</v>
      </c>
      <c r="N484" s="33" t="s">
        <v>2670</v>
      </c>
      <c r="O484" s="37" t="s">
        <v>87</v>
      </c>
      <c r="P484" s="33" t="str">
        <f t="shared" si="51"/>
        <v>ja</v>
      </c>
      <c r="Q484" s="33" t="str">
        <f t="shared" si="52"/>
        <v>2021–2025</v>
      </c>
      <c r="R484" s="38">
        <f t="shared" si="53"/>
        <v>0.1</v>
      </c>
      <c r="S484" s="35">
        <f t="shared" si="54"/>
        <v>250.488</v>
      </c>
      <c r="T484" s="39"/>
      <c r="U484" s="33" t="str">
        <f>IF(OR(T484="x",ISNUMBER(MATCH(SUBSTITUTE(A484,"-",""),Kundenbestand!$C$5:$C$3004,0)),ISNUMBER(MATCH(SUBSTITUTE(B484,"-",""),Kundenbestand!$C$5:$C$3004,0))),"x","")</f>
        <v/>
      </c>
      <c r="V484" s="35">
        <f t="shared" si="55"/>
        <v>0</v>
      </c>
    </row>
    <row r="485" spans="1:22" x14ac:dyDescent="0.3">
      <c r="A485" s="33" t="s">
        <v>2671</v>
      </c>
      <c r="B485" s="33" t="s">
        <v>2672</v>
      </c>
      <c r="C485" s="33" t="s">
        <v>233</v>
      </c>
      <c r="D485" s="33" t="s">
        <v>2673</v>
      </c>
      <c r="E485" s="33" t="s">
        <v>2674</v>
      </c>
      <c r="F485" s="33" t="s">
        <v>2675</v>
      </c>
      <c r="G485" s="34">
        <v>44151</v>
      </c>
      <c r="H485" s="33">
        <f t="shared" si="49"/>
        <v>2020</v>
      </c>
      <c r="I485" s="35">
        <v>140</v>
      </c>
      <c r="J485" s="36">
        <v>1.42</v>
      </c>
      <c r="K485" s="35">
        <f t="shared" si="50"/>
        <v>198.79999999999998</v>
      </c>
      <c r="L485" s="33" t="s">
        <v>1733</v>
      </c>
      <c r="M485" s="33" t="s">
        <v>1734</v>
      </c>
      <c r="N485" s="33" t="s">
        <v>2676</v>
      </c>
      <c r="O485" s="37" t="s">
        <v>118</v>
      </c>
      <c r="P485" s="33" t="str">
        <f t="shared" si="51"/>
        <v>ja</v>
      </c>
      <c r="Q485" s="33" t="str">
        <f t="shared" si="52"/>
        <v>2017–2020</v>
      </c>
      <c r="R485" s="38">
        <f t="shared" si="53"/>
        <v>0.25</v>
      </c>
      <c r="S485" s="35">
        <f t="shared" si="54"/>
        <v>149.1</v>
      </c>
      <c r="T485" s="39"/>
      <c r="U485" s="33" t="str">
        <f>IF(OR(T485="x",ISNUMBER(MATCH(SUBSTITUTE(A485,"-",""),Kundenbestand!$C$5:$C$3004,0)),ISNUMBER(MATCH(SUBSTITUTE(B485,"-",""),Kundenbestand!$C$5:$C$3004,0))),"x","")</f>
        <v/>
      </c>
      <c r="V485" s="35">
        <f t="shared" si="55"/>
        <v>0</v>
      </c>
    </row>
    <row r="486" spans="1:22" x14ac:dyDescent="0.3">
      <c r="A486" s="33" t="s">
        <v>2677</v>
      </c>
      <c r="B486" s="33" t="s">
        <v>2678</v>
      </c>
      <c r="C486" s="33" t="s">
        <v>233</v>
      </c>
      <c r="D486" s="33" t="s">
        <v>2679</v>
      </c>
      <c r="E486" s="33" t="s">
        <v>2680</v>
      </c>
      <c r="F486" s="33"/>
      <c r="G486" s="34">
        <v>43375</v>
      </c>
      <c r="H486" s="33">
        <f t="shared" si="49"/>
        <v>2018</v>
      </c>
      <c r="I486" s="35">
        <v>177.31</v>
      </c>
      <c r="J486" s="36">
        <v>1.42</v>
      </c>
      <c r="K486" s="35">
        <f t="shared" si="50"/>
        <v>251.78019999999998</v>
      </c>
      <c r="L486" s="33" t="s">
        <v>1733</v>
      </c>
      <c r="M486" s="33" t="s">
        <v>1734</v>
      </c>
      <c r="N486" s="33" t="s">
        <v>2583</v>
      </c>
      <c r="O486" s="37" t="s">
        <v>213</v>
      </c>
      <c r="P486" s="33" t="str">
        <f t="shared" si="51"/>
        <v>ja</v>
      </c>
      <c r="Q486" s="33" t="str">
        <f t="shared" si="52"/>
        <v>2017–2020</v>
      </c>
      <c r="R486" s="38">
        <f t="shared" si="53"/>
        <v>0.25</v>
      </c>
      <c r="S486" s="35">
        <f t="shared" si="54"/>
        <v>188.83515</v>
      </c>
      <c r="T486" s="39"/>
      <c r="U486" s="33" t="str">
        <f>IF(OR(T486="x",ISNUMBER(MATCH(SUBSTITUTE(A486,"-",""),Kundenbestand!$C$5:$C$3004,0)),ISNUMBER(MATCH(SUBSTITUTE(B486,"-",""),Kundenbestand!$C$5:$C$3004,0))),"x","")</f>
        <v/>
      </c>
      <c r="V486" s="35">
        <f t="shared" si="55"/>
        <v>0</v>
      </c>
    </row>
    <row r="487" spans="1:22" x14ac:dyDescent="0.3">
      <c r="A487" s="33" t="s">
        <v>2681</v>
      </c>
      <c r="B487" s="33" t="s">
        <v>2678</v>
      </c>
      <c r="C487" s="33" t="s">
        <v>233</v>
      </c>
      <c r="D487" s="33" t="s">
        <v>2679</v>
      </c>
      <c r="E487" s="33" t="s">
        <v>2682</v>
      </c>
      <c r="F487" s="33"/>
      <c r="G487" s="34">
        <v>43375</v>
      </c>
      <c r="H487" s="33">
        <f t="shared" si="49"/>
        <v>2018</v>
      </c>
      <c r="I487" s="35">
        <v>177.31</v>
      </c>
      <c r="J487" s="36">
        <v>1.42</v>
      </c>
      <c r="K487" s="35">
        <f t="shared" si="50"/>
        <v>251.78019999999998</v>
      </c>
      <c r="L487" s="33" t="s">
        <v>1733</v>
      </c>
      <c r="M487" s="33" t="s">
        <v>1734</v>
      </c>
      <c r="N487" s="33" t="s">
        <v>2583</v>
      </c>
      <c r="O487" s="37" t="s">
        <v>213</v>
      </c>
      <c r="P487" s="33" t="str">
        <f t="shared" si="51"/>
        <v>ja</v>
      </c>
      <c r="Q487" s="33" t="str">
        <f t="shared" si="52"/>
        <v>2017–2020</v>
      </c>
      <c r="R487" s="38">
        <f t="shared" si="53"/>
        <v>0.25</v>
      </c>
      <c r="S487" s="35">
        <f t="shared" si="54"/>
        <v>188.83515</v>
      </c>
      <c r="T487" s="39"/>
      <c r="U487" s="33" t="str">
        <f>IF(OR(T487="x",ISNUMBER(MATCH(SUBSTITUTE(A487,"-",""),Kundenbestand!$C$5:$C$3004,0)),ISNUMBER(MATCH(SUBSTITUTE(B487,"-",""),Kundenbestand!$C$5:$C$3004,0))),"x","")</f>
        <v/>
      </c>
      <c r="V487" s="35">
        <f t="shared" si="55"/>
        <v>0</v>
      </c>
    </row>
    <row r="488" spans="1:22" x14ac:dyDescent="0.3">
      <c r="A488" s="33" t="s">
        <v>2683</v>
      </c>
      <c r="B488" s="33" t="s">
        <v>2678</v>
      </c>
      <c r="C488" s="33" t="s">
        <v>233</v>
      </c>
      <c r="D488" s="33" t="s">
        <v>2679</v>
      </c>
      <c r="E488" s="33" t="s">
        <v>2684</v>
      </c>
      <c r="F488" s="33"/>
      <c r="G488" s="34">
        <v>43375</v>
      </c>
      <c r="H488" s="33">
        <f t="shared" si="49"/>
        <v>2018</v>
      </c>
      <c r="I488" s="35">
        <v>177.31</v>
      </c>
      <c r="J488" s="36">
        <v>1.42</v>
      </c>
      <c r="K488" s="35">
        <f t="shared" si="50"/>
        <v>251.78019999999998</v>
      </c>
      <c r="L488" s="33" t="s">
        <v>1733</v>
      </c>
      <c r="M488" s="33" t="s">
        <v>1734</v>
      </c>
      <c r="N488" s="33" t="s">
        <v>2583</v>
      </c>
      <c r="O488" s="37" t="s">
        <v>213</v>
      </c>
      <c r="P488" s="33" t="str">
        <f t="shared" si="51"/>
        <v>ja</v>
      </c>
      <c r="Q488" s="33" t="str">
        <f t="shared" si="52"/>
        <v>2017–2020</v>
      </c>
      <c r="R488" s="38">
        <f t="shared" si="53"/>
        <v>0.25</v>
      </c>
      <c r="S488" s="35">
        <f t="shared" si="54"/>
        <v>188.83515</v>
      </c>
      <c r="T488" s="39"/>
      <c r="U488" s="33" t="str">
        <f>IF(OR(T488="x",ISNUMBER(MATCH(SUBSTITUTE(A488,"-",""),Kundenbestand!$C$5:$C$3004,0)),ISNUMBER(MATCH(SUBSTITUTE(B488,"-",""),Kundenbestand!$C$5:$C$3004,0))),"x","")</f>
        <v/>
      </c>
      <c r="V488" s="35">
        <f t="shared" si="55"/>
        <v>0</v>
      </c>
    </row>
    <row r="489" spans="1:22" x14ac:dyDescent="0.3">
      <c r="A489" s="33" t="s">
        <v>2685</v>
      </c>
      <c r="B489" s="33" t="s">
        <v>2678</v>
      </c>
      <c r="C489" s="33" t="s">
        <v>233</v>
      </c>
      <c r="D489" s="33" t="s">
        <v>2679</v>
      </c>
      <c r="E489" s="33" t="s">
        <v>2686</v>
      </c>
      <c r="F489" s="33"/>
      <c r="G489" s="34">
        <v>43375</v>
      </c>
      <c r="H489" s="33">
        <f t="shared" si="49"/>
        <v>2018</v>
      </c>
      <c r="I489" s="35">
        <v>177.31</v>
      </c>
      <c r="J489" s="36">
        <v>1.42</v>
      </c>
      <c r="K489" s="35">
        <f t="shared" si="50"/>
        <v>251.78019999999998</v>
      </c>
      <c r="L489" s="33" t="s">
        <v>1733</v>
      </c>
      <c r="M489" s="33" t="s">
        <v>1734</v>
      </c>
      <c r="N489" s="33" t="s">
        <v>2583</v>
      </c>
      <c r="O489" s="37" t="s">
        <v>213</v>
      </c>
      <c r="P489" s="33" t="str">
        <f t="shared" si="51"/>
        <v>ja</v>
      </c>
      <c r="Q489" s="33" t="str">
        <f t="shared" si="52"/>
        <v>2017–2020</v>
      </c>
      <c r="R489" s="38">
        <f t="shared" si="53"/>
        <v>0.25</v>
      </c>
      <c r="S489" s="35">
        <f t="shared" si="54"/>
        <v>188.83515</v>
      </c>
      <c r="T489" s="39"/>
      <c r="U489" s="33" t="str">
        <f>IF(OR(T489="x",ISNUMBER(MATCH(SUBSTITUTE(A489,"-",""),Kundenbestand!$C$5:$C$3004,0)),ISNUMBER(MATCH(SUBSTITUTE(B489,"-",""),Kundenbestand!$C$5:$C$3004,0))),"x","")</f>
        <v/>
      </c>
      <c r="V489" s="35">
        <f t="shared" si="55"/>
        <v>0</v>
      </c>
    </row>
    <row r="490" spans="1:22" x14ac:dyDescent="0.3">
      <c r="A490" s="33" t="s">
        <v>2687</v>
      </c>
      <c r="B490" s="33" t="s">
        <v>2678</v>
      </c>
      <c r="C490" s="33" t="s">
        <v>233</v>
      </c>
      <c r="D490" s="33" t="s">
        <v>2679</v>
      </c>
      <c r="E490" s="33" t="s">
        <v>2688</v>
      </c>
      <c r="F490" s="33"/>
      <c r="G490" s="34">
        <v>43375</v>
      </c>
      <c r="H490" s="33">
        <f t="shared" si="49"/>
        <v>2018</v>
      </c>
      <c r="I490" s="35">
        <v>177.31</v>
      </c>
      <c r="J490" s="36">
        <v>1.42</v>
      </c>
      <c r="K490" s="35">
        <f t="shared" si="50"/>
        <v>251.78019999999998</v>
      </c>
      <c r="L490" s="33" t="s">
        <v>1733</v>
      </c>
      <c r="M490" s="33" t="s">
        <v>1734</v>
      </c>
      <c r="N490" s="33" t="s">
        <v>2583</v>
      </c>
      <c r="O490" s="37" t="s">
        <v>213</v>
      </c>
      <c r="P490" s="33" t="str">
        <f t="shared" si="51"/>
        <v>ja</v>
      </c>
      <c r="Q490" s="33" t="str">
        <f t="shared" si="52"/>
        <v>2017–2020</v>
      </c>
      <c r="R490" s="38">
        <f t="shared" si="53"/>
        <v>0.25</v>
      </c>
      <c r="S490" s="35">
        <f t="shared" si="54"/>
        <v>188.83515</v>
      </c>
      <c r="T490" s="39"/>
      <c r="U490" s="33" t="str">
        <f>IF(OR(T490="x",ISNUMBER(MATCH(SUBSTITUTE(A490,"-",""),Kundenbestand!$C$5:$C$3004,0)),ISNUMBER(MATCH(SUBSTITUTE(B490,"-",""),Kundenbestand!$C$5:$C$3004,0))),"x","")</f>
        <v/>
      </c>
      <c r="V490" s="35">
        <f t="shared" si="55"/>
        <v>0</v>
      </c>
    </row>
    <row r="491" spans="1:22" x14ac:dyDescent="0.3">
      <c r="A491" s="33" t="s">
        <v>2689</v>
      </c>
      <c r="B491" s="33" t="s">
        <v>2678</v>
      </c>
      <c r="C491" s="33" t="s">
        <v>233</v>
      </c>
      <c r="D491" s="33" t="s">
        <v>2679</v>
      </c>
      <c r="E491" s="33" t="s">
        <v>2690</v>
      </c>
      <c r="F491" s="33"/>
      <c r="G491" s="34">
        <v>43375</v>
      </c>
      <c r="H491" s="33">
        <f t="shared" si="49"/>
        <v>2018</v>
      </c>
      <c r="I491" s="35">
        <v>177.33</v>
      </c>
      <c r="J491" s="36">
        <v>1.42</v>
      </c>
      <c r="K491" s="35">
        <f t="shared" si="50"/>
        <v>251.80860000000001</v>
      </c>
      <c r="L491" s="33" t="s">
        <v>1733</v>
      </c>
      <c r="M491" s="33" t="s">
        <v>1734</v>
      </c>
      <c r="N491" s="33" t="s">
        <v>2583</v>
      </c>
      <c r="O491" s="37" t="s">
        <v>213</v>
      </c>
      <c r="P491" s="33" t="str">
        <f t="shared" si="51"/>
        <v>ja</v>
      </c>
      <c r="Q491" s="33" t="str">
        <f t="shared" si="52"/>
        <v>2017–2020</v>
      </c>
      <c r="R491" s="38">
        <f t="shared" si="53"/>
        <v>0.25</v>
      </c>
      <c r="S491" s="35">
        <f t="shared" si="54"/>
        <v>188.85645</v>
      </c>
      <c r="T491" s="39"/>
      <c r="U491" s="33" t="str">
        <f>IF(OR(T491="x",ISNUMBER(MATCH(SUBSTITUTE(A491,"-",""),Kundenbestand!$C$5:$C$3004,0)),ISNUMBER(MATCH(SUBSTITUTE(B491,"-",""),Kundenbestand!$C$5:$C$3004,0))),"x","")</f>
        <v/>
      </c>
      <c r="V491" s="35">
        <f t="shared" si="55"/>
        <v>0</v>
      </c>
    </row>
    <row r="492" spans="1:22" x14ac:dyDescent="0.3">
      <c r="A492" s="33" t="s">
        <v>2691</v>
      </c>
      <c r="B492" s="33" t="s">
        <v>2678</v>
      </c>
      <c r="C492" s="33" t="s">
        <v>233</v>
      </c>
      <c r="D492" s="33" t="s">
        <v>2679</v>
      </c>
      <c r="E492" s="33" t="s">
        <v>2692</v>
      </c>
      <c r="F492" s="33"/>
      <c r="G492" s="34">
        <v>43375</v>
      </c>
      <c r="H492" s="33">
        <f t="shared" si="49"/>
        <v>2018</v>
      </c>
      <c r="I492" s="35">
        <v>177.31</v>
      </c>
      <c r="J492" s="36">
        <v>1.42</v>
      </c>
      <c r="K492" s="35">
        <f t="shared" si="50"/>
        <v>251.78019999999998</v>
      </c>
      <c r="L492" s="33" t="s">
        <v>1733</v>
      </c>
      <c r="M492" s="33" t="s">
        <v>1734</v>
      </c>
      <c r="N492" s="33" t="s">
        <v>2583</v>
      </c>
      <c r="O492" s="37" t="s">
        <v>213</v>
      </c>
      <c r="P492" s="33" t="str">
        <f t="shared" si="51"/>
        <v>ja</v>
      </c>
      <c r="Q492" s="33" t="str">
        <f t="shared" si="52"/>
        <v>2017–2020</v>
      </c>
      <c r="R492" s="38">
        <f t="shared" si="53"/>
        <v>0.25</v>
      </c>
      <c r="S492" s="35">
        <f t="shared" si="54"/>
        <v>188.83515</v>
      </c>
      <c r="T492" s="39"/>
      <c r="U492" s="33" t="str">
        <f>IF(OR(T492="x",ISNUMBER(MATCH(SUBSTITUTE(A492,"-",""),Kundenbestand!$C$5:$C$3004,0)),ISNUMBER(MATCH(SUBSTITUTE(B492,"-",""),Kundenbestand!$C$5:$C$3004,0))),"x","")</f>
        <v/>
      </c>
      <c r="V492" s="35">
        <f t="shared" si="55"/>
        <v>0</v>
      </c>
    </row>
    <row r="493" spans="1:22" x14ac:dyDescent="0.3">
      <c r="A493" s="33" t="s">
        <v>2693</v>
      </c>
      <c r="B493" s="33" t="s">
        <v>2678</v>
      </c>
      <c r="C493" s="33" t="s">
        <v>233</v>
      </c>
      <c r="D493" s="33" t="s">
        <v>2679</v>
      </c>
      <c r="E493" s="33" t="s">
        <v>2694</v>
      </c>
      <c r="F493" s="33"/>
      <c r="G493" s="34">
        <v>43375</v>
      </c>
      <c r="H493" s="33">
        <f t="shared" si="49"/>
        <v>2018</v>
      </c>
      <c r="I493" s="35">
        <v>177.31</v>
      </c>
      <c r="J493" s="36">
        <v>1.42</v>
      </c>
      <c r="K493" s="35">
        <f t="shared" si="50"/>
        <v>251.78019999999998</v>
      </c>
      <c r="L493" s="33" t="s">
        <v>1733</v>
      </c>
      <c r="M493" s="33" t="s">
        <v>1734</v>
      </c>
      <c r="N493" s="33" t="s">
        <v>2583</v>
      </c>
      <c r="O493" s="37" t="s">
        <v>213</v>
      </c>
      <c r="P493" s="33" t="str">
        <f t="shared" si="51"/>
        <v>ja</v>
      </c>
      <c r="Q493" s="33" t="str">
        <f t="shared" si="52"/>
        <v>2017–2020</v>
      </c>
      <c r="R493" s="38">
        <f t="shared" si="53"/>
        <v>0.25</v>
      </c>
      <c r="S493" s="35">
        <f t="shared" si="54"/>
        <v>188.83515</v>
      </c>
      <c r="T493" s="39"/>
      <c r="U493" s="33" t="str">
        <f>IF(OR(T493="x",ISNUMBER(MATCH(SUBSTITUTE(A493,"-",""),Kundenbestand!$C$5:$C$3004,0)),ISNUMBER(MATCH(SUBSTITUTE(B493,"-",""),Kundenbestand!$C$5:$C$3004,0))),"x","")</f>
        <v/>
      </c>
      <c r="V493" s="35">
        <f t="shared" si="55"/>
        <v>0</v>
      </c>
    </row>
    <row r="494" spans="1:22" x14ac:dyDescent="0.3">
      <c r="A494" s="33" t="s">
        <v>2695</v>
      </c>
      <c r="B494" s="33" t="s">
        <v>2678</v>
      </c>
      <c r="C494" s="33" t="s">
        <v>233</v>
      </c>
      <c r="D494" s="33" t="s">
        <v>2679</v>
      </c>
      <c r="E494" s="33" t="s">
        <v>2696</v>
      </c>
      <c r="F494" s="33"/>
      <c r="G494" s="34">
        <v>43375</v>
      </c>
      <c r="H494" s="33">
        <f t="shared" si="49"/>
        <v>2018</v>
      </c>
      <c r="I494" s="35">
        <v>177.31</v>
      </c>
      <c r="J494" s="36">
        <v>1.42</v>
      </c>
      <c r="K494" s="35">
        <f t="shared" si="50"/>
        <v>251.78019999999998</v>
      </c>
      <c r="L494" s="33" t="s">
        <v>1733</v>
      </c>
      <c r="M494" s="33" t="s">
        <v>1734</v>
      </c>
      <c r="N494" s="33" t="s">
        <v>2583</v>
      </c>
      <c r="O494" s="37" t="s">
        <v>213</v>
      </c>
      <c r="P494" s="33" t="str">
        <f t="shared" si="51"/>
        <v>ja</v>
      </c>
      <c r="Q494" s="33" t="str">
        <f t="shared" si="52"/>
        <v>2017–2020</v>
      </c>
      <c r="R494" s="38">
        <f t="shared" si="53"/>
        <v>0.25</v>
      </c>
      <c r="S494" s="35">
        <f t="shared" si="54"/>
        <v>188.83515</v>
      </c>
      <c r="T494" s="39"/>
      <c r="U494" s="33" t="str">
        <f>IF(OR(T494="x",ISNUMBER(MATCH(SUBSTITUTE(A494,"-",""),Kundenbestand!$C$5:$C$3004,0)),ISNUMBER(MATCH(SUBSTITUTE(B494,"-",""),Kundenbestand!$C$5:$C$3004,0))),"x","")</f>
        <v/>
      </c>
      <c r="V494" s="35">
        <f t="shared" si="55"/>
        <v>0</v>
      </c>
    </row>
    <row r="495" spans="1:22" x14ac:dyDescent="0.3">
      <c r="A495" s="33" t="s">
        <v>2697</v>
      </c>
      <c r="B495" s="33" t="s">
        <v>2698</v>
      </c>
      <c r="C495" s="33" t="s">
        <v>233</v>
      </c>
      <c r="D495" s="33" t="s">
        <v>2679</v>
      </c>
      <c r="E495" s="33" t="s">
        <v>2699</v>
      </c>
      <c r="F495" s="33"/>
      <c r="G495" s="34">
        <v>43375</v>
      </c>
      <c r="H495" s="33">
        <f t="shared" si="49"/>
        <v>2018</v>
      </c>
      <c r="I495" s="35">
        <v>273</v>
      </c>
      <c r="J495" s="36">
        <v>1.42</v>
      </c>
      <c r="K495" s="35">
        <f t="shared" si="50"/>
        <v>387.65999999999997</v>
      </c>
      <c r="L495" s="33" t="s">
        <v>1733</v>
      </c>
      <c r="M495" s="33" t="s">
        <v>1734</v>
      </c>
      <c r="N495" s="33" t="s">
        <v>2700</v>
      </c>
      <c r="O495" s="37" t="s">
        <v>213</v>
      </c>
      <c r="P495" s="33" t="str">
        <f t="shared" si="51"/>
        <v>ja</v>
      </c>
      <c r="Q495" s="33" t="str">
        <f t="shared" si="52"/>
        <v>2017–2020</v>
      </c>
      <c r="R495" s="38">
        <f t="shared" si="53"/>
        <v>0.25</v>
      </c>
      <c r="S495" s="35">
        <f t="shared" si="54"/>
        <v>290.745</v>
      </c>
      <c r="T495" s="39"/>
      <c r="U495" s="33" t="str">
        <f>IF(OR(T495="x",ISNUMBER(MATCH(SUBSTITUTE(A495,"-",""),Kundenbestand!$C$5:$C$3004,0)),ISNUMBER(MATCH(SUBSTITUTE(B495,"-",""),Kundenbestand!$C$5:$C$3004,0))),"x","")</f>
        <v/>
      </c>
      <c r="V495" s="35">
        <f t="shared" si="55"/>
        <v>0</v>
      </c>
    </row>
    <row r="496" spans="1:22" x14ac:dyDescent="0.3">
      <c r="A496" s="33" t="s">
        <v>2701</v>
      </c>
      <c r="B496" s="33" t="s">
        <v>2698</v>
      </c>
      <c r="C496" s="33" t="s">
        <v>233</v>
      </c>
      <c r="D496" s="33" t="s">
        <v>2679</v>
      </c>
      <c r="E496" s="33" t="s">
        <v>2702</v>
      </c>
      <c r="F496" s="33"/>
      <c r="G496" s="34">
        <v>43375</v>
      </c>
      <c r="H496" s="33">
        <f t="shared" si="49"/>
        <v>2018</v>
      </c>
      <c r="I496" s="35">
        <v>273</v>
      </c>
      <c r="J496" s="36">
        <v>1.42</v>
      </c>
      <c r="K496" s="35">
        <f t="shared" si="50"/>
        <v>387.65999999999997</v>
      </c>
      <c r="L496" s="33" t="s">
        <v>1733</v>
      </c>
      <c r="M496" s="33" t="s">
        <v>1734</v>
      </c>
      <c r="N496" s="33" t="s">
        <v>2700</v>
      </c>
      <c r="O496" s="37" t="s">
        <v>213</v>
      </c>
      <c r="P496" s="33" t="str">
        <f t="shared" si="51"/>
        <v>ja</v>
      </c>
      <c r="Q496" s="33" t="str">
        <f t="shared" si="52"/>
        <v>2017–2020</v>
      </c>
      <c r="R496" s="38">
        <f t="shared" si="53"/>
        <v>0.25</v>
      </c>
      <c r="S496" s="35">
        <f t="shared" si="54"/>
        <v>290.745</v>
      </c>
      <c r="T496" s="39"/>
      <c r="U496" s="33" t="str">
        <f>IF(OR(T496="x",ISNUMBER(MATCH(SUBSTITUTE(A496,"-",""),Kundenbestand!$C$5:$C$3004,0)),ISNUMBER(MATCH(SUBSTITUTE(B496,"-",""),Kundenbestand!$C$5:$C$3004,0))),"x","")</f>
        <v/>
      </c>
      <c r="V496" s="35">
        <f t="shared" si="55"/>
        <v>0</v>
      </c>
    </row>
    <row r="497" spans="1:22" x14ac:dyDescent="0.3">
      <c r="A497" s="33" t="s">
        <v>2703</v>
      </c>
      <c r="B497" s="33" t="s">
        <v>2704</v>
      </c>
      <c r="C497" s="33" t="s">
        <v>233</v>
      </c>
      <c r="D497" s="33" t="s">
        <v>2679</v>
      </c>
      <c r="E497" s="33" t="s">
        <v>2705</v>
      </c>
      <c r="F497" s="33"/>
      <c r="G497" s="34">
        <v>43375</v>
      </c>
      <c r="H497" s="33">
        <f t="shared" si="49"/>
        <v>2018</v>
      </c>
      <c r="I497" s="35">
        <v>228.62</v>
      </c>
      <c r="J497" s="36">
        <v>1.42</v>
      </c>
      <c r="K497" s="35">
        <f t="shared" si="50"/>
        <v>324.6404</v>
      </c>
      <c r="L497" s="33" t="s">
        <v>1733</v>
      </c>
      <c r="M497" s="33" t="s">
        <v>1734</v>
      </c>
      <c r="N497" s="33" t="s">
        <v>2706</v>
      </c>
      <c r="O497" s="37" t="s">
        <v>213</v>
      </c>
      <c r="P497" s="33" t="str">
        <f t="shared" si="51"/>
        <v>ja</v>
      </c>
      <c r="Q497" s="33" t="str">
        <f t="shared" si="52"/>
        <v>2017–2020</v>
      </c>
      <c r="R497" s="38">
        <f t="shared" si="53"/>
        <v>0.25</v>
      </c>
      <c r="S497" s="35">
        <f t="shared" si="54"/>
        <v>243.4803</v>
      </c>
      <c r="T497" s="39"/>
      <c r="U497" s="33" t="str">
        <f>IF(OR(T497="x",ISNUMBER(MATCH(SUBSTITUTE(A497,"-",""),Kundenbestand!$C$5:$C$3004,0)),ISNUMBER(MATCH(SUBSTITUTE(B497,"-",""),Kundenbestand!$C$5:$C$3004,0))),"x","")</f>
        <v/>
      </c>
      <c r="V497" s="35">
        <f t="shared" si="55"/>
        <v>0</v>
      </c>
    </row>
    <row r="498" spans="1:22" x14ac:dyDescent="0.3">
      <c r="A498" s="33" t="s">
        <v>2707</v>
      </c>
      <c r="B498" s="33" t="s">
        <v>2704</v>
      </c>
      <c r="C498" s="33" t="s">
        <v>233</v>
      </c>
      <c r="D498" s="33" t="s">
        <v>2679</v>
      </c>
      <c r="E498" s="33" t="s">
        <v>2708</v>
      </c>
      <c r="F498" s="33"/>
      <c r="G498" s="34">
        <v>43375</v>
      </c>
      <c r="H498" s="33">
        <f t="shared" si="49"/>
        <v>2018</v>
      </c>
      <c r="I498" s="35">
        <v>228.62</v>
      </c>
      <c r="J498" s="36">
        <v>1.42</v>
      </c>
      <c r="K498" s="35">
        <f t="shared" si="50"/>
        <v>324.6404</v>
      </c>
      <c r="L498" s="33" t="s">
        <v>1733</v>
      </c>
      <c r="M498" s="33" t="s">
        <v>1734</v>
      </c>
      <c r="N498" s="33" t="s">
        <v>2706</v>
      </c>
      <c r="O498" s="37" t="s">
        <v>213</v>
      </c>
      <c r="P498" s="33" t="str">
        <f t="shared" si="51"/>
        <v>ja</v>
      </c>
      <c r="Q498" s="33" t="str">
        <f t="shared" si="52"/>
        <v>2017–2020</v>
      </c>
      <c r="R498" s="38">
        <f t="shared" si="53"/>
        <v>0.25</v>
      </c>
      <c r="S498" s="35">
        <f t="shared" si="54"/>
        <v>243.4803</v>
      </c>
      <c r="T498" s="39"/>
      <c r="U498" s="33" t="str">
        <f>IF(OR(T498="x",ISNUMBER(MATCH(SUBSTITUTE(A498,"-",""),Kundenbestand!$C$5:$C$3004,0)),ISNUMBER(MATCH(SUBSTITUTE(B498,"-",""),Kundenbestand!$C$5:$C$3004,0))),"x","")</f>
        <v/>
      </c>
      <c r="V498" s="35">
        <f t="shared" si="55"/>
        <v>0</v>
      </c>
    </row>
    <row r="499" spans="1:22" x14ac:dyDescent="0.3">
      <c r="A499" s="33" t="s">
        <v>2709</v>
      </c>
      <c r="B499" s="33" t="s">
        <v>2710</v>
      </c>
      <c r="C499" s="33" t="s">
        <v>233</v>
      </c>
      <c r="D499" s="33" t="s">
        <v>2711</v>
      </c>
      <c r="E499" s="33" t="s">
        <v>2712</v>
      </c>
      <c r="F499" s="33" t="s">
        <v>2713</v>
      </c>
      <c r="G499" s="34">
        <v>44133</v>
      </c>
      <c r="H499" s="33">
        <f t="shared" si="49"/>
        <v>2020</v>
      </c>
      <c r="I499" s="35">
        <v>132.65</v>
      </c>
      <c r="J499" s="36">
        <v>1.42</v>
      </c>
      <c r="K499" s="35">
        <f t="shared" si="50"/>
        <v>188.363</v>
      </c>
      <c r="L499" s="33" t="s">
        <v>1733</v>
      </c>
      <c r="M499" s="33" t="s">
        <v>1734</v>
      </c>
      <c r="N499" s="33" t="s">
        <v>2714</v>
      </c>
      <c r="O499" s="37" t="s">
        <v>118</v>
      </c>
      <c r="P499" s="33" t="str">
        <f t="shared" si="51"/>
        <v>ja</v>
      </c>
      <c r="Q499" s="33" t="str">
        <f t="shared" si="52"/>
        <v>2017–2020</v>
      </c>
      <c r="R499" s="38">
        <f t="shared" si="53"/>
        <v>0.25</v>
      </c>
      <c r="S499" s="35">
        <f t="shared" si="54"/>
        <v>141.27224999999999</v>
      </c>
      <c r="T499" s="39"/>
      <c r="U499" s="33" t="str">
        <f>IF(OR(T499="x",ISNUMBER(MATCH(SUBSTITUTE(A499,"-",""),Kundenbestand!$C$5:$C$3004,0)),ISNUMBER(MATCH(SUBSTITUTE(B499,"-",""),Kundenbestand!$C$5:$C$3004,0))),"x","")</f>
        <v/>
      </c>
      <c r="V499" s="35">
        <f t="shared" si="55"/>
        <v>0</v>
      </c>
    </row>
    <row r="500" spans="1:22" x14ac:dyDescent="0.3">
      <c r="A500" s="33" t="s">
        <v>2715</v>
      </c>
      <c r="B500" s="33" t="s">
        <v>2716</v>
      </c>
      <c r="C500" s="33" t="s">
        <v>233</v>
      </c>
      <c r="D500" s="33" t="s">
        <v>2149</v>
      </c>
      <c r="E500" s="33" t="s">
        <v>2717</v>
      </c>
      <c r="F500" s="33"/>
      <c r="G500" s="34">
        <v>43927</v>
      </c>
      <c r="H500" s="33">
        <f t="shared" si="49"/>
        <v>2020</v>
      </c>
      <c r="I500" s="35">
        <v>140</v>
      </c>
      <c r="J500" s="36">
        <v>1.42</v>
      </c>
      <c r="K500" s="35">
        <f t="shared" si="50"/>
        <v>198.79999999999998</v>
      </c>
      <c r="L500" s="33" t="s">
        <v>1733</v>
      </c>
      <c r="M500" s="33" t="s">
        <v>1734</v>
      </c>
      <c r="N500" s="33" t="s">
        <v>2718</v>
      </c>
      <c r="O500" s="37" t="s">
        <v>87</v>
      </c>
      <c r="P500" s="33" t="str">
        <f t="shared" si="51"/>
        <v>ja</v>
      </c>
      <c r="Q500" s="33" t="str">
        <f t="shared" si="52"/>
        <v>2017–2020</v>
      </c>
      <c r="R500" s="38">
        <f t="shared" si="53"/>
        <v>0.25</v>
      </c>
      <c r="S500" s="35">
        <f t="shared" si="54"/>
        <v>149.1</v>
      </c>
      <c r="T500" s="39"/>
      <c r="U500" s="33" t="str">
        <f>IF(OR(T500="x",ISNUMBER(MATCH(SUBSTITUTE(A500,"-",""),Kundenbestand!$C$5:$C$3004,0)),ISNUMBER(MATCH(SUBSTITUTE(B500,"-",""),Kundenbestand!$C$5:$C$3004,0))),"x","")</f>
        <v/>
      </c>
      <c r="V500" s="35">
        <f t="shared" si="55"/>
        <v>0</v>
      </c>
    </row>
    <row r="501" spans="1:22" x14ac:dyDescent="0.3">
      <c r="A501" s="33" t="s">
        <v>2719</v>
      </c>
      <c r="B501" s="33" t="s">
        <v>2720</v>
      </c>
      <c r="C501" s="33" t="s">
        <v>233</v>
      </c>
      <c r="D501" s="33" t="s">
        <v>1003</v>
      </c>
      <c r="E501" s="33" t="s">
        <v>2721</v>
      </c>
      <c r="F501" s="33" t="s">
        <v>2722</v>
      </c>
      <c r="G501" s="34">
        <v>43927</v>
      </c>
      <c r="H501" s="33">
        <f t="shared" si="49"/>
        <v>2020</v>
      </c>
      <c r="I501" s="35">
        <v>140</v>
      </c>
      <c r="J501" s="36">
        <v>1.42</v>
      </c>
      <c r="K501" s="35">
        <f t="shared" si="50"/>
        <v>198.79999999999998</v>
      </c>
      <c r="L501" s="33" t="s">
        <v>1733</v>
      </c>
      <c r="M501" s="33" t="s">
        <v>1734</v>
      </c>
      <c r="N501" s="33" t="s">
        <v>2723</v>
      </c>
      <c r="O501" s="37" t="s">
        <v>118</v>
      </c>
      <c r="P501" s="33" t="str">
        <f t="shared" si="51"/>
        <v>ja</v>
      </c>
      <c r="Q501" s="33" t="str">
        <f t="shared" si="52"/>
        <v>2017–2020</v>
      </c>
      <c r="R501" s="38">
        <f t="shared" si="53"/>
        <v>0.25</v>
      </c>
      <c r="S501" s="35">
        <f t="shared" si="54"/>
        <v>149.1</v>
      </c>
      <c r="T501" s="39"/>
      <c r="U501" s="33" t="str">
        <f>IF(OR(T501="x",ISNUMBER(MATCH(SUBSTITUTE(A501,"-",""),Kundenbestand!$C$5:$C$3004,0)),ISNUMBER(MATCH(SUBSTITUTE(B501,"-",""),Kundenbestand!$C$5:$C$3004,0))),"x","")</f>
        <v/>
      </c>
      <c r="V501" s="35">
        <f t="shared" si="55"/>
        <v>0</v>
      </c>
    </row>
    <row r="502" spans="1:22" x14ac:dyDescent="0.3">
      <c r="A502" s="33" t="s">
        <v>2724</v>
      </c>
      <c r="B502" s="33" t="s">
        <v>2725</v>
      </c>
      <c r="C502" s="33" t="s">
        <v>233</v>
      </c>
      <c r="D502" s="33" t="s">
        <v>2726</v>
      </c>
      <c r="E502" s="33" t="s">
        <v>2727</v>
      </c>
      <c r="F502" s="33" t="s">
        <v>2728</v>
      </c>
      <c r="G502" s="34">
        <v>43855</v>
      </c>
      <c r="H502" s="33">
        <f t="shared" si="49"/>
        <v>2020</v>
      </c>
      <c r="I502" s="35">
        <v>154.01</v>
      </c>
      <c r="J502" s="36">
        <v>1.42</v>
      </c>
      <c r="K502" s="35">
        <f t="shared" si="50"/>
        <v>218.69419999999997</v>
      </c>
      <c r="L502" s="33" t="s">
        <v>1733</v>
      </c>
      <c r="M502" s="33" t="s">
        <v>1734</v>
      </c>
      <c r="N502" s="33" t="s">
        <v>2670</v>
      </c>
      <c r="O502" s="37" t="s">
        <v>87</v>
      </c>
      <c r="P502" s="33" t="str">
        <f t="shared" si="51"/>
        <v>ja</v>
      </c>
      <c r="Q502" s="33" t="str">
        <f t="shared" si="52"/>
        <v>2017–2020</v>
      </c>
      <c r="R502" s="38">
        <f t="shared" si="53"/>
        <v>0.25</v>
      </c>
      <c r="S502" s="35">
        <f t="shared" si="54"/>
        <v>164.02064999999999</v>
      </c>
      <c r="T502" s="39"/>
      <c r="U502" s="33" t="str">
        <f>IF(OR(T502="x",ISNUMBER(MATCH(SUBSTITUTE(A502,"-",""),Kundenbestand!$C$5:$C$3004,0)),ISNUMBER(MATCH(SUBSTITUTE(B502,"-",""),Kundenbestand!$C$5:$C$3004,0))),"x","")</f>
        <v/>
      </c>
      <c r="V502" s="35">
        <f t="shared" si="55"/>
        <v>0</v>
      </c>
    </row>
    <row r="503" spans="1:22" x14ac:dyDescent="0.3">
      <c r="A503" s="33" t="s">
        <v>2729</v>
      </c>
      <c r="B503" s="33" t="s">
        <v>2730</v>
      </c>
      <c r="C503" s="33" t="s">
        <v>233</v>
      </c>
      <c r="D503" s="33" t="s">
        <v>205</v>
      </c>
      <c r="E503" s="33" t="s">
        <v>2731</v>
      </c>
      <c r="F503" s="33" t="s">
        <v>2732</v>
      </c>
      <c r="G503" s="34">
        <v>43878</v>
      </c>
      <c r="H503" s="33">
        <f t="shared" si="49"/>
        <v>2020</v>
      </c>
      <c r="I503" s="35">
        <v>154.01</v>
      </c>
      <c r="J503" s="36">
        <v>1.42</v>
      </c>
      <c r="K503" s="35">
        <f t="shared" si="50"/>
        <v>218.69419999999997</v>
      </c>
      <c r="L503" s="33" t="s">
        <v>1733</v>
      </c>
      <c r="M503" s="33" t="s">
        <v>1734</v>
      </c>
      <c r="N503" s="33" t="s">
        <v>2733</v>
      </c>
      <c r="O503" s="37" t="s">
        <v>80</v>
      </c>
      <c r="P503" s="33" t="str">
        <f t="shared" si="51"/>
        <v>ja</v>
      </c>
      <c r="Q503" s="33" t="str">
        <f t="shared" si="52"/>
        <v>2017–2020</v>
      </c>
      <c r="R503" s="38">
        <f t="shared" si="53"/>
        <v>0.25</v>
      </c>
      <c r="S503" s="35">
        <f t="shared" si="54"/>
        <v>164.02064999999999</v>
      </c>
      <c r="T503" s="39"/>
      <c r="U503" s="33" t="str">
        <f>IF(OR(T503="x",ISNUMBER(MATCH(SUBSTITUTE(A503,"-",""),Kundenbestand!$C$5:$C$3004,0)),ISNUMBER(MATCH(SUBSTITUTE(B503,"-",""),Kundenbestand!$C$5:$C$3004,0))),"x","")</f>
        <v/>
      </c>
      <c r="V503" s="35">
        <f t="shared" si="55"/>
        <v>0</v>
      </c>
    </row>
    <row r="504" spans="1:22" x14ac:dyDescent="0.3">
      <c r="A504" s="33" t="s">
        <v>2734</v>
      </c>
      <c r="B504" s="33" t="s">
        <v>2735</v>
      </c>
      <c r="C504" s="33" t="s">
        <v>233</v>
      </c>
      <c r="D504" s="33" t="s">
        <v>2736</v>
      </c>
      <c r="E504" s="33" t="s">
        <v>2737</v>
      </c>
      <c r="F504" s="33"/>
      <c r="G504" s="34">
        <v>44003</v>
      </c>
      <c r="H504" s="33">
        <f t="shared" si="49"/>
        <v>2020</v>
      </c>
      <c r="I504" s="35">
        <v>196</v>
      </c>
      <c r="J504" s="36">
        <v>1.42</v>
      </c>
      <c r="K504" s="35">
        <f t="shared" si="50"/>
        <v>278.32</v>
      </c>
      <c r="L504" s="33" t="s">
        <v>1733</v>
      </c>
      <c r="M504" s="33" t="s">
        <v>1734</v>
      </c>
      <c r="N504" s="33" t="s">
        <v>2738</v>
      </c>
      <c r="O504" s="37" t="s">
        <v>94</v>
      </c>
      <c r="P504" s="33" t="str">
        <f t="shared" si="51"/>
        <v>ja</v>
      </c>
      <c r="Q504" s="33" t="str">
        <f t="shared" si="52"/>
        <v>2017–2020</v>
      </c>
      <c r="R504" s="38">
        <f t="shared" si="53"/>
        <v>0.25</v>
      </c>
      <c r="S504" s="35">
        <f t="shared" si="54"/>
        <v>208.74</v>
      </c>
      <c r="T504" s="39"/>
      <c r="U504" s="33" t="str">
        <f>IF(OR(T504="x",ISNUMBER(MATCH(SUBSTITUTE(A504,"-",""),Kundenbestand!$C$5:$C$3004,0)),ISNUMBER(MATCH(SUBSTITUTE(B504,"-",""),Kundenbestand!$C$5:$C$3004,0))),"x","")</f>
        <v/>
      </c>
      <c r="V504" s="35">
        <f t="shared" si="55"/>
        <v>0</v>
      </c>
    </row>
    <row r="505" spans="1:22" x14ac:dyDescent="0.3">
      <c r="A505" s="33" t="s">
        <v>2739</v>
      </c>
      <c r="B505" s="33" t="s">
        <v>2740</v>
      </c>
      <c r="C505" s="33" t="s">
        <v>233</v>
      </c>
      <c r="D505" s="33" t="s">
        <v>2741</v>
      </c>
      <c r="E505" s="33" t="s">
        <v>2742</v>
      </c>
      <c r="F505" s="33"/>
      <c r="G505" s="34">
        <v>44003</v>
      </c>
      <c r="H505" s="33">
        <f t="shared" si="49"/>
        <v>2020</v>
      </c>
      <c r="I505" s="35">
        <v>210</v>
      </c>
      <c r="J505" s="36">
        <v>1.42</v>
      </c>
      <c r="K505" s="35">
        <f t="shared" si="50"/>
        <v>298.2</v>
      </c>
      <c r="L505" s="33" t="s">
        <v>1733</v>
      </c>
      <c r="M505" s="33" t="s">
        <v>1734</v>
      </c>
      <c r="N505" s="33" t="s">
        <v>2743</v>
      </c>
      <c r="O505" s="37" t="s">
        <v>87</v>
      </c>
      <c r="P505" s="33" t="str">
        <f t="shared" si="51"/>
        <v>ja</v>
      </c>
      <c r="Q505" s="33" t="str">
        <f t="shared" si="52"/>
        <v>2017–2020</v>
      </c>
      <c r="R505" s="38">
        <f t="shared" si="53"/>
        <v>0.25</v>
      </c>
      <c r="S505" s="35">
        <f t="shared" si="54"/>
        <v>223.64999999999998</v>
      </c>
      <c r="T505" s="39"/>
      <c r="U505" s="33" t="str">
        <f>IF(OR(T505="x",ISNUMBER(MATCH(SUBSTITUTE(A505,"-",""),Kundenbestand!$C$5:$C$3004,0)),ISNUMBER(MATCH(SUBSTITUTE(B505,"-",""),Kundenbestand!$C$5:$C$3004,0))),"x","")</f>
        <v/>
      </c>
      <c r="V505" s="35">
        <f t="shared" si="55"/>
        <v>0</v>
      </c>
    </row>
    <row r="506" spans="1:22" x14ac:dyDescent="0.3">
      <c r="A506" s="33" t="s">
        <v>2744</v>
      </c>
      <c r="B506" s="33" t="s">
        <v>2745</v>
      </c>
      <c r="C506" s="33" t="s">
        <v>233</v>
      </c>
      <c r="D506" s="33" t="s">
        <v>2095</v>
      </c>
      <c r="E506" s="33" t="s">
        <v>2746</v>
      </c>
      <c r="F506" s="33" t="s">
        <v>2747</v>
      </c>
      <c r="G506" s="34">
        <v>43878</v>
      </c>
      <c r="H506" s="33">
        <f t="shared" si="49"/>
        <v>2020</v>
      </c>
      <c r="I506" s="35">
        <v>175</v>
      </c>
      <c r="J506" s="36">
        <v>1.42</v>
      </c>
      <c r="K506" s="35">
        <f t="shared" si="50"/>
        <v>248.5</v>
      </c>
      <c r="L506" s="33" t="s">
        <v>1733</v>
      </c>
      <c r="M506" s="33" t="s">
        <v>1734</v>
      </c>
      <c r="N506" s="33" t="s">
        <v>2748</v>
      </c>
      <c r="O506" s="37" t="s">
        <v>80</v>
      </c>
      <c r="P506" s="33" t="str">
        <f t="shared" si="51"/>
        <v>ja</v>
      </c>
      <c r="Q506" s="33" t="str">
        <f t="shared" si="52"/>
        <v>2017–2020</v>
      </c>
      <c r="R506" s="38">
        <f t="shared" si="53"/>
        <v>0.25</v>
      </c>
      <c r="S506" s="35">
        <f t="shared" si="54"/>
        <v>186.375</v>
      </c>
      <c r="T506" s="39"/>
      <c r="U506" s="33" t="str">
        <f>IF(OR(T506="x",ISNUMBER(MATCH(SUBSTITUTE(A506,"-",""),Kundenbestand!$C$5:$C$3004,0)),ISNUMBER(MATCH(SUBSTITUTE(B506,"-",""),Kundenbestand!$C$5:$C$3004,0))),"x","")</f>
        <v/>
      </c>
      <c r="V506" s="35">
        <f t="shared" si="55"/>
        <v>0</v>
      </c>
    </row>
    <row r="507" spans="1:22" x14ac:dyDescent="0.3">
      <c r="A507" s="33" t="s">
        <v>2749</v>
      </c>
      <c r="B507" s="33" t="s">
        <v>2750</v>
      </c>
      <c r="C507" s="33" t="s">
        <v>233</v>
      </c>
      <c r="D507" s="33" t="s">
        <v>399</v>
      </c>
      <c r="E507" s="33" t="s">
        <v>2751</v>
      </c>
      <c r="F507" s="33" t="s">
        <v>2752</v>
      </c>
      <c r="G507" s="34">
        <v>43969</v>
      </c>
      <c r="H507" s="33">
        <f t="shared" si="49"/>
        <v>2020</v>
      </c>
      <c r="I507" s="35">
        <v>238</v>
      </c>
      <c r="J507" s="36">
        <v>1.42</v>
      </c>
      <c r="K507" s="35">
        <f t="shared" si="50"/>
        <v>337.96</v>
      </c>
      <c r="L507" s="33" t="s">
        <v>1733</v>
      </c>
      <c r="M507" s="33" t="s">
        <v>1734</v>
      </c>
      <c r="N507" s="33" t="s">
        <v>2753</v>
      </c>
      <c r="O507" s="37" t="s">
        <v>118</v>
      </c>
      <c r="P507" s="33" t="str">
        <f t="shared" si="51"/>
        <v>ja</v>
      </c>
      <c r="Q507" s="33" t="str">
        <f t="shared" si="52"/>
        <v>2017–2020</v>
      </c>
      <c r="R507" s="38">
        <f t="shared" si="53"/>
        <v>0.25</v>
      </c>
      <c r="S507" s="35">
        <f t="shared" si="54"/>
        <v>253.46999999999997</v>
      </c>
      <c r="T507" s="39"/>
      <c r="U507" s="33" t="str">
        <f>IF(OR(T507="x",ISNUMBER(MATCH(SUBSTITUTE(A507,"-",""),Kundenbestand!$C$5:$C$3004,0)),ISNUMBER(MATCH(SUBSTITUTE(B507,"-",""),Kundenbestand!$C$5:$C$3004,0))),"x","")</f>
        <v/>
      </c>
      <c r="V507" s="35">
        <f t="shared" si="55"/>
        <v>0</v>
      </c>
    </row>
    <row r="508" spans="1:22" x14ac:dyDescent="0.3">
      <c r="A508" s="33" t="s">
        <v>2754</v>
      </c>
      <c r="B508" s="33" t="s">
        <v>2755</v>
      </c>
      <c r="C508" s="33" t="s">
        <v>233</v>
      </c>
      <c r="D508" s="33" t="s">
        <v>2756</v>
      </c>
      <c r="E508" s="33" t="s">
        <v>2757</v>
      </c>
      <c r="F508" s="33" t="s">
        <v>2758</v>
      </c>
      <c r="G508" s="34">
        <v>44003</v>
      </c>
      <c r="H508" s="33">
        <f t="shared" si="49"/>
        <v>2020</v>
      </c>
      <c r="I508" s="35">
        <v>266</v>
      </c>
      <c r="J508" s="36">
        <v>1.42</v>
      </c>
      <c r="K508" s="35">
        <f t="shared" si="50"/>
        <v>377.71999999999997</v>
      </c>
      <c r="L508" s="33" t="s">
        <v>1733</v>
      </c>
      <c r="M508" s="33" t="s">
        <v>1734</v>
      </c>
      <c r="N508" s="33" t="s">
        <v>2759</v>
      </c>
      <c r="O508" s="37" t="s">
        <v>80</v>
      </c>
      <c r="P508" s="33" t="str">
        <f t="shared" si="51"/>
        <v>ja</v>
      </c>
      <c r="Q508" s="33" t="str">
        <f t="shared" si="52"/>
        <v>2017–2020</v>
      </c>
      <c r="R508" s="38">
        <f t="shared" si="53"/>
        <v>0.25</v>
      </c>
      <c r="S508" s="35">
        <f t="shared" si="54"/>
        <v>283.28999999999996</v>
      </c>
      <c r="T508" s="39"/>
      <c r="U508" s="33" t="str">
        <f>IF(OR(T508="x",ISNUMBER(MATCH(SUBSTITUTE(A508,"-",""),Kundenbestand!$C$5:$C$3004,0)),ISNUMBER(MATCH(SUBSTITUTE(B508,"-",""),Kundenbestand!$C$5:$C$3004,0))),"x","")</f>
        <v/>
      </c>
      <c r="V508" s="35">
        <f t="shared" si="55"/>
        <v>0</v>
      </c>
    </row>
    <row r="509" spans="1:22" x14ac:dyDescent="0.3">
      <c r="A509" s="33" t="s">
        <v>2760</v>
      </c>
      <c r="B509" s="33" t="s">
        <v>2761</v>
      </c>
      <c r="C509" s="33" t="s">
        <v>233</v>
      </c>
      <c r="D509" s="33" t="s">
        <v>2762</v>
      </c>
      <c r="E509" s="33" t="s">
        <v>2763</v>
      </c>
      <c r="F509" s="33" t="s">
        <v>2764</v>
      </c>
      <c r="G509" s="34">
        <v>44003</v>
      </c>
      <c r="H509" s="33">
        <f t="shared" si="49"/>
        <v>2020</v>
      </c>
      <c r="I509" s="35">
        <v>168</v>
      </c>
      <c r="J509" s="36">
        <v>1.42</v>
      </c>
      <c r="K509" s="35">
        <f t="shared" si="50"/>
        <v>238.56</v>
      </c>
      <c r="L509" s="33" t="s">
        <v>1733</v>
      </c>
      <c r="M509" s="33" t="s">
        <v>1734</v>
      </c>
      <c r="N509" s="33" t="s">
        <v>2765</v>
      </c>
      <c r="O509" s="37" t="s">
        <v>118</v>
      </c>
      <c r="P509" s="33" t="str">
        <f t="shared" si="51"/>
        <v>ja</v>
      </c>
      <c r="Q509" s="33" t="str">
        <f t="shared" si="52"/>
        <v>2017–2020</v>
      </c>
      <c r="R509" s="38">
        <f t="shared" si="53"/>
        <v>0.25</v>
      </c>
      <c r="S509" s="35">
        <f t="shared" si="54"/>
        <v>178.92000000000002</v>
      </c>
      <c r="T509" s="39"/>
      <c r="U509" s="33" t="str">
        <f>IF(OR(T509="x",ISNUMBER(MATCH(SUBSTITUTE(A509,"-",""),Kundenbestand!$C$5:$C$3004,0)),ISNUMBER(MATCH(SUBSTITUTE(B509,"-",""),Kundenbestand!$C$5:$C$3004,0))),"x","")</f>
        <v/>
      </c>
      <c r="V509" s="35">
        <f t="shared" si="55"/>
        <v>0</v>
      </c>
    </row>
    <row r="510" spans="1:22" x14ac:dyDescent="0.3">
      <c r="A510" s="33" t="s">
        <v>2766</v>
      </c>
      <c r="B510" s="33" t="s">
        <v>2767</v>
      </c>
      <c r="C510" s="33" t="s">
        <v>233</v>
      </c>
      <c r="D510" s="33" t="s">
        <v>2768</v>
      </c>
      <c r="E510" s="33" t="s">
        <v>2769</v>
      </c>
      <c r="F510" s="33"/>
      <c r="G510" s="34">
        <v>43969</v>
      </c>
      <c r="H510" s="33">
        <f t="shared" si="49"/>
        <v>2020</v>
      </c>
      <c r="I510" s="35">
        <v>154.01</v>
      </c>
      <c r="J510" s="36">
        <v>1.42</v>
      </c>
      <c r="K510" s="35">
        <f t="shared" si="50"/>
        <v>218.69419999999997</v>
      </c>
      <c r="L510" s="33" t="s">
        <v>1733</v>
      </c>
      <c r="M510" s="33" t="s">
        <v>1734</v>
      </c>
      <c r="N510" s="33" t="s">
        <v>2770</v>
      </c>
      <c r="O510" s="37" t="s">
        <v>87</v>
      </c>
      <c r="P510" s="33" t="str">
        <f t="shared" si="51"/>
        <v>ja</v>
      </c>
      <c r="Q510" s="33" t="str">
        <f t="shared" si="52"/>
        <v>2017–2020</v>
      </c>
      <c r="R510" s="38">
        <f t="shared" si="53"/>
        <v>0.25</v>
      </c>
      <c r="S510" s="35">
        <f t="shared" si="54"/>
        <v>164.02064999999999</v>
      </c>
      <c r="T510" s="39"/>
      <c r="U510" s="33" t="str">
        <f>IF(OR(T510="x",ISNUMBER(MATCH(SUBSTITUTE(A510,"-",""),Kundenbestand!$C$5:$C$3004,0)),ISNUMBER(MATCH(SUBSTITUTE(B510,"-",""),Kundenbestand!$C$5:$C$3004,0))),"x","")</f>
        <v/>
      </c>
      <c r="V510" s="35">
        <f t="shared" si="55"/>
        <v>0</v>
      </c>
    </row>
    <row r="511" spans="1:22" x14ac:dyDescent="0.3">
      <c r="A511" s="33" t="s">
        <v>2771</v>
      </c>
      <c r="B511" s="33" t="s">
        <v>2772</v>
      </c>
      <c r="C511" s="33" t="s">
        <v>233</v>
      </c>
      <c r="D511" s="33" t="s">
        <v>1609</v>
      </c>
      <c r="E511" s="33" t="s">
        <v>2773</v>
      </c>
      <c r="F511" s="33" t="s">
        <v>2774</v>
      </c>
      <c r="G511" s="34">
        <v>44003</v>
      </c>
      <c r="H511" s="33">
        <f t="shared" si="49"/>
        <v>2020</v>
      </c>
      <c r="I511" s="35">
        <v>182</v>
      </c>
      <c r="J511" s="36">
        <v>1.42</v>
      </c>
      <c r="K511" s="35">
        <f t="shared" si="50"/>
        <v>258.44</v>
      </c>
      <c r="L511" s="33" t="s">
        <v>1733</v>
      </c>
      <c r="M511" s="33" t="s">
        <v>1734</v>
      </c>
      <c r="N511" s="33" t="s">
        <v>2177</v>
      </c>
      <c r="O511" s="37" t="s">
        <v>118</v>
      </c>
      <c r="P511" s="33" t="str">
        <f t="shared" si="51"/>
        <v>ja</v>
      </c>
      <c r="Q511" s="33" t="str">
        <f t="shared" si="52"/>
        <v>2017–2020</v>
      </c>
      <c r="R511" s="38">
        <f t="shared" si="53"/>
        <v>0.25</v>
      </c>
      <c r="S511" s="35">
        <f t="shared" si="54"/>
        <v>193.82999999999998</v>
      </c>
      <c r="T511" s="39"/>
      <c r="U511" s="33" t="str">
        <f>IF(OR(T511="x",ISNUMBER(MATCH(SUBSTITUTE(A511,"-",""),Kundenbestand!$C$5:$C$3004,0)),ISNUMBER(MATCH(SUBSTITUTE(B511,"-",""),Kundenbestand!$C$5:$C$3004,0))),"x","")</f>
        <v/>
      </c>
      <c r="V511" s="35">
        <f t="shared" si="55"/>
        <v>0</v>
      </c>
    </row>
    <row r="512" spans="1:22" x14ac:dyDescent="0.3">
      <c r="A512" s="33" t="s">
        <v>2775</v>
      </c>
      <c r="B512" s="33" t="s">
        <v>2776</v>
      </c>
      <c r="C512" s="33" t="s">
        <v>233</v>
      </c>
      <c r="D512" s="33" t="s">
        <v>547</v>
      </c>
      <c r="E512" s="33" t="s">
        <v>2777</v>
      </c>
      <c r="F512" s="33" t="s">
        <v>2778</v>
      </c>
      <c r="G512" s="34">
        <v>43969</v>
      </c>
      <c r="H512" s="33">
        <f t="shared" si="49"/>
        <v>2020</v>
      </c>
      <c r="I512" s="35">
        <v>140</v>
      </c>
      <c r="J512" s="36">
        <v>1.42</v>
      </c>
      <c r="K512" s="35">
        <f t="shared" si="50"/>
        <v>198.79999999999998</v>
      </c>
      <c r="L512" s="33" t="s">
        <v>1733</v>
      </c>
      <c r="M512" s="33" t="s">
        <v>1734</v>
      </c>
      <c r="N512" s="33" t="s">
        <v>2779</v>
      </c>
      <c r="O512" s="37" t="s">
        <v>87</v>
      </c>
      <c r="P512" s="33" t="str">
        <f t="shared" si="51"/>
        <v>ja</v>
      </c>
      <c r="Q512" s="33" t="str">
        <f t="shared" si="52"/>
        <v>2017–2020</v>
      </c>
      <c r="R512" s="38">
        <f t="shared" si="53"/>
        <v>0.25</v>
      </c>
      <c r="S512" s="35">
        <f t="shared" si="54"/>
        <v>149.1</v>
      </c>
      <c r="T512" s="39"/>
      <c r="U512" s="33" t="str">
        <f>IF(OR(T512="x",ISNUMBER(MATCH(SUBSTITUTE(A512,"-",""),Kundenbestand!$C$5:$C$3004,0)),ISNUMBER(MATCH(SUBSTITUTE(B512,"-",""),Kundenbestand!$C$5:$C$3004,0))),"x","")</f>
        <v/>
      </c>
      <c r="V512" s="35">
        <f t="shared" si="55"/>
        <v>0</v>
      </c>
    </row>
    <row r="513" spans="1:22" x14ac:dyDescent="0.3">
      <c r="A513" s="33" t="s">
        <v>2780</v>
      </c>
      <c r="B513" s="33" t="s">
        <v>2781</v>
      </c>
      <c r="C513" s="33" t="s">
        <v>233</v>
      </c>
      <c r="D513" s="33" t="s">
        <v>1415</v>
      </c>
      <c r="E513" s="33" t="s">
        <v>2782</v>
      </c>
      <c r="F513" s="33" t="s">
        <v>2783</v>
      </c>
      <c r="G513" s="34">
        <v>43969</v>
      </c>
      <c r="H513" s="33">
        <f t="shared" si="49"/>
        <v>2020</v>
      </c>
      <c r="I513" s="35">
        <v>84</v>
      </c>
      <c r="J513" s="36">
        <v>1.42</v>
      </c>
      <c r="K513" s="35">
        <f t="shared" si="50"/>
        <v>119.28</v>
      </c>
      <c r="L513" s="33" t="s">
        <v>1733</v>
      </c>
      <c r="M513" s="33" t="s">
        <v>1734</v>
      </c>
      <c r="N513" s="33" t="s">
        <v>2784</v>
      </c>
      <c r="O513" s="37" t="s">
        <v>118</v>
      </c>
      <c r="P513" s="33" t="str">
        <f t="shared" si="51"/>
        <v>ja</v>
      </c>
      <c r="Q513" s="33" t="str">
        <f t="shared" si="52"/>
        <v>2017–2020</v>
      </c>
      <c r="R513" s="38">
        <f t="shared" si="53"/>
        <v>0.25</v>
      </c>
      <c r="S513" s="35">
        <f t="shared" si="54"/>
        <v>89.460000000000008</v>
      </c>
      <c r="T513" s="39"/>
      <c r="U513" s="33" t="str">
        <f>IF(OR(T513="x",ISNUMBER(MATCH(SUBSTITUTE(A513,"-",""),Kundenbestand!$C$5:$C$3004,0)),ISNUMBER(MATCH(SUBSTITUTE(B513,"-",""),Kundenbestand!$C$5:$C$3004,0))),"x","")</f>
        <v/>
      </c>
      <c r="V513" s="35">
        <f t="shared" si="55"/>
        <v>0</v>
      </c>
    </row>
    <row r="514" spans="1:22" x14ac:dyDescent="0.3">
      <c r="A514" s="33" t="s">
        <v>2785</v>
      </c>
      <c r="B514" s="33" t="s">
        <v>2786</v>
      </c>
      <c r="C514" s="33" t="s">
        <v>233</v>
      </c>
      <c r="D514" s="33" t="s">
        <v>1354</v>
      </c>
      <c r="E514" s="33" t="s">
        <v>2787</v>
      </c>
      <c r="F514" s="33"/>
      <c r="G514" s="34">
        <v>43927</v>
      </c>
      <c r="H514" s="33">
        <f t="shared" ref="H514:H577" si="56">IF(ISNUMBER(G514),YEAR(G514),"")</f>
        <v>2020</v>
      </c>
      <c r="I514" s="35">
        <v>126</v>
      </c>
      <c r="J514" s="36">
        <v>1.42</v>
      </c>
      <c r="K514" s="35">
        <f t="shared" ref="K514:K577" si="57">IF(AND(ISNUMBER(I514),ISNUMBER(J514)),I514*J514,0)</f>
        <v>178.92</v>
      </c>
      <c r="L514" s="33" t="s">
        <v>1733</v>
      </c>
      <c r="M514" s="33" t="s">
        <v>1734</v>
      </c>
      <c r="N514" s="33" t="s">
        <v>2788</v>
      </c>
      <c r="O514" s="37" t="s">
        <v>94</v>
      </c>
      <c r="P514" s="33" t="str">
        <f t="shared" ref="P514:P577" si="58">IF(LEFT(L514,13)="Inlibra Paket","nein – Frontlist 2026",IF(K514&lt;=0,"nein – Preis fehlt","ja"))</f>
        <v>ja</v>
      </c>
      <c r="Q514" s="33" t="str">
        <f t="shared" ref="Q514:Q577" si="59">IF(H514="","",INDEX(Klasse_Name,MATCH(H514,Klasse_ab,1)))</f>
        <v>2017–2020</v>
      </c>
      <c r="R514" s="38">
        <f t="shared" ref="R514:R577" si="60">IF(H514="",0,INDEX(Klasse_Rabatt,MATCH(H514,Klasse_ab,1)))</f>
        <v>0.25</v>
      </c>
      <c r="S514" s="35">
        <f t="shared" ref="S514:S577" si="61">IF(P514="ja",K514*(1-R514),0)</f>
        <v>134.19</v>
      </c>
      <c r="T514" s="39"/>
      <c r="U514" s="33" t="str">
        <f>IF(OR(T514="x",ISNUMBER(MATCH(SUBSTITUTE(A514,"-",""),Kundenbestand!$C$5:$C$3004,0)),ISNUMBER(MATCH(SUBSTITUTE(B514,"-",""),Kundenbestand!$C$5:$C$3004,0))),"x","")</f>
        <v/>
      </c>
      <c r="V514" s="35">
        <f t="shared" ref="V514:V577" si="62">IF(U514="x",S514,0)</f>
        <v>0</v>
      </c>
    </row>
    <row r="515" spans="1:22" x14ac:dyDescent="0.3">
      <c r="A515" s="33" t="s">
        <v>2789</v>
      </c>
      <c r="B515" s="33" t="s">
        <v>2790</v>
      </c>
      <c r="C515" s="33" t="s">
        <v>233</v>
      </c>
      <c r="D515" s="33" t="s">
        <v>2791</v>
      </c>
      <c r="E515" s="33" t="s">
        <v>2792</v>
      </c>
      <c r="F515" s="33" t="s">
        <v>2793</v>
      </c>
      <c r="G515" s="34">
        <v>43969</v>
      </c>
      <c r="H515" s="33">
        <f t="shared" si="56"/>
        <v>2020</v>
      </c>
      <c r="I515" s="35">
        <v>154.01</v>
      </c>
      <c r="J515" s="36">
        <v>1.42</v>
      </c>
      <c r="K515" s="35">
        <f t="shared" si="57"/>
        <v>218.69419999999997</v>
      </c>
      <c r="L515" s="33" t="s">
        <v>1733</v>
      </c>
      <c r="M515" s="33" t="s">
        <v>1734</v>
      </c>
      <c r="N515" s="33" t="s">
        <v>2794</v>
      </c>
      <c r="O515" s="37" t="s">
        <v>118</v>
      </c>
      <c r="P515" s="33" t="str">
        <f t="shared" si="58"/>
        <v>ja</v>
      </c>
      <c r="Q515" s="33" t="str">
        <f t="shared" si="59"/>
        <v>2017–2020</v>
      </c>
      <c r="R515" s="38">
        <f t="shared" si="60"/>
        <v>0.25</v>
      </c>
      <c r="S515" s="35">
        <f t="shared" si="61"/>
        <v>164.02064999999999</v>
      </c>
      <c r="T515" s="39"/>
      <c r="U515" s="33" t="str">
        <f>IF(OR(T515="x",ISNUMBER(MATCH(SUBSTITUTE(A515,"-",""),Kundenbestand!$C$5:$C$3004,0)),ISNUMBER(MATCH(SUBSTITUTE(B515,"-",""),Kundenbestand!$C$5:$C$3004,0))),"x","")</f>
        <v/>
      </c>
      <c r="V515" s="35">
        <f t="shared" si="62"/>
        <v>0</v>
      </c>
    </row>
    <row r="516" spans="1:22" x14ac:dyDescent="0.3">
      <c r="A516" s="33" t="s">
        <v>2795</v>
      </c>
      <c r="B516" s="33" t="s">
        <v>2796</v>
      </c>
      <c r="C516" s="33" t="s">
        <v>233</v>
      </c>
      <c r="D516" s="33" t="s">
        <v>2797</v>
      </c>
      <c r="E516" s="33" t="s">
        <v>2798</v>
      </c>
      <c r="F516" s="33" t="s">
        <v>2799</v>
      </c>
      <c r="G516" s="34">
        <v>44003</v>
      </c>
      <c r="H516" s="33">
        <f t="shared" si="56"/>
        <v>2020</v>
      </c>
      <c r="I516" s="35">
        <v>126</v>
      </c>
      <c r="J516" s="36">
        <v>1.42</v>
      </c>
      <c r="K516" s="35">
        <f t="shared" si="57"/>
        <v>178.92</v>
      </c>
      <c r="L516" s="33" t="s">
        <v>1733</v>
      </c>
      <c r="M516" s="33" t="s">
        <v>1734</v>
      </c>
      <c r="N516" s="33" t="s">
        <v>2800</v>
      </c>
      <c r="O516" s="37" t="s">
        <v>118</v>
      </c>
      <c r="P516" s="33" t="str">
        <f t="shared" si="58"/>
        <v>ja</v>
      </c>
      <c r="Q516" s="33" t="str">
        <f t="shared" si="59"/>
        <v>2017–2020</v>
      </c>
      <c r="R516" s="38">
        <f t="shared" si="60"/>
        <v>0.25</v>
      </c>
      <c r="S516" s="35">
        <f t="shared" si="61"/>
        <v>134.19</v>
      </c>
      <c r="T516" s="39"/>
      <c r="U516" s="33" t="str">
        <f>IF(OR(T516="x",ISNUMBER(MATCH(SUBSTITUTE(A516,"-",""),Kundenbestand!$C$5:$C$3004,0)),ISNUMBER(MATCH(SUBSTITUTE(B516,"-",""),Kundenbestand!$C$5:$C$3004,0))),"x","")</f>
        <v/>
      </c>
      <c r="V516" s="35">
        <f t="shared" si="62"/>
        <v>0</v>
      </c>
    </row>
    <row r="517" spans="1:22" x14ac:dyDescent="0.3">
      <c r="A517" s="33" t="s">
        <v>2801</v>
      </c>
      <c r="B517" s="33" t="s">
        <v>2802</v>
      </c>
      <c r="C517" s="33" t="s">
        <v>233</v>
      </c>
      <c r="D517" s="33" t="s">
        <v>2803</v>
      </c>
      <c r="E517" s="33" t="s">
        <v>2804</v>
      </c>
      <c r="F517" s="33" t="s">
        <v>2805</v>
      </c>
      <c r="G517" s="34">
        <v>43878</v>
      </c>
      <c r="H517" s="33">
        <f t="shared" si="56"/>
        <v>2020</v>
      </c>
      <c r="I517" s="35">
        <v>154.01</v>
      </c>
      <c r="J517" s="36">
        <v>1.42</v>
      </c>
      <c r="K517" s="35">
        <f t="shared" si="57"/>
        <v>218.69419999999997</v>
      </c>
      <c r="L517" s="33" t="s">
        <v>1733</v>
      </c>
      <c r="M517" s="33" t="s">
        <v>1734</v>
      </c>
      <c r="N517" s="33" t="s">
        <v>2806</v>
      </c>
      <c r="O517" s="37" t="s">
        <v>118</v>
      </c>
      <c r="P517" s="33" t="str">
        <f t="shared" si="58"/>
        <v>ja</v>
      </c>
      <c r="Q517" s="33" t="str">
        <f t="shared" si="59"/>
        <v>2017–2020</v>
      </c>
      <c r="R517" s="38">
        <f t="shared" si="60"/>
        <v>0.25</v>
      </c>
      <c r="S517" s="35">
        <f t="shared" si="61"/>
        <v>164.02064999999999</v>
      </c>
      <c r="T517" s="39"/>
      <c r="U517" s="33" t="str">
        <f>IF(OR(T517="x",ISNUMBER(MATCH(SUBSTITUTE(A517,"-",""),Kundenbestand!$C$5:$C$3004,0)),ISNUMBER(MATCH(SUBSTITUTE(B517,"-",""),Kundenbestand!$C$5:$C$3004,0))),"x","")</f>
        <v/>
      </c>
      <c r="V517" s="35">
        <f t="shared" si="62"/>
        <v>0</v>
      </c>
    </row>
    <row r="518" spans="1:22" x14ac:dyDescent="0.3">
      <c r="A518" s="33" t="s">
        <v>2807</v>
      </c>
      <c r="B518" s="33" t="s">
        <v>2808</v>
      </c>
      <c r="C518" s="33" t="s">
        <v>233</v>
      </c>
      <c r="D518" s="33" t="s">
        <v>2809</v>
      </c>
      <c r="E518" s="33" t="s">
        <v>2810</v>
      </c>
      <c r="F518" s="33" t="s">
        <v>1350</v>
      </c>
      <c r="G518" s="34">
        <v>44003</v>
      </c>
      <c r="H518" s="33">
        <f t="shared" si="56"/>
        <v>2020</v>
      </c>
      <c r="I518" s="35">
        <v>210</v>
      </c>
      <c r="J518" s="36">
        <v>1.42</v>
      </c>
      <c r="K518" s="35">
        <f t="shared" si="57"/>
        <v>298.2</v>
      </c>
      <c r="L518" s="33" t="s">
        <v>1733</v>
      </c>
      <c r="M518" s="33" t="s">
        <v>1734</v>
      </c>
      <c r="N518" s="33" t="s">
        <v>2811</v>
      </c>
      <c r="O518" s="37" t="s">
        <v>80</v>
      </c>
      <c r="P518" s="33" t="str">
        <f t="shared" si="58"/>
        <v>ja</v>
      </c>
      <c r="Q518" s="33" t="str">
        <f t="shared" si="59"/>
        <v>2017–2020</v>
      </c>
      <c r="R518" s="38">
        <f t="shared" si="60"/>
        <v>0.25</v>
      </c>
      <c r="S518" s="35">
        <f t="shared" si="61"/>
        <v>223.64999999999998</v>
      </c>
      <c r="T518" s="39"/>
      <c r="U518" s="33" t="str">
        <f>IF(OR(T518="x",ISNUMBER(MATCH(SUBSTITUTE(A518,"-",""),Kundenbestand!$C$5:$C$3004,0)),ISNUMBER(MATCH(SUBSTITUTE(B518,"-",""),Kundenbestand!$C$5:$C$3004,0))),"x","")</f>
        <v/>
      </c>
      <c r="V518" s="35">
        <f t="shared" si="62"/>
        <v>0</v>
      </c>
    </row>
    <row r="519" spans="1:22" x14ac:dyDescent="0.3">
      <c r="A519" s="33" t="s">
        <v>2812</v>
      </c>
      <c r="B519" s="33" t="s">
        <v>2813</v>
      </c>
      <c r="C519" s="33" t="s">
        <v>233</v>
      </c>
      <c r="D519" s="33" t="s">
        <v>2814</v>
      </c>
      <c r="E519" s="33" t="s">
        <v>2815</v>
      </c>
      <c r="F519" s="33" t="s">
        <v>2816</v>
      </c>
      <c r="G519" s="34">
        <v>44060</v>
      </c>
      <c r="H519" s="33">
        <f t="shared" si="56"/>
        <v>2020</v>
      </c>
      <c r="I519" s="35">
        <v>98</v>
      </c>
      <c r="J519" s="36">
        <v>1.42</v>
      </c>
      <c r="K519" s="35">
        <f t="shared" si="57"/>
        <v>139.16</v>
      </c>
      <c r="L519" s="33" t="s">
        <v>1733</v>
      </c>
      <c r="M519" s="33" t="s">
        <v>1734</v>
      </c>
      <c r="N519" s="33" t="s">
        <v>2817</v>
      </c>
      <c r="O519" s="37" t="s">
        <v>87</v>
      </c>
      <c r="P519" s="33" t="str">
        <f t="shared" si="58"/>
        <v>ja</v>
      </c>
      <c r="Q519" s="33" t="str">
        <f t="shared" si="59"/>
        <v>2017–2020</v>
      </c>
      <c r="R519" s="38">
        <f t="shared" si="60"/>
        <v>0.25</v>
      </c>
      <c r="S519" s="35">
        <f t="shared" si="61"/>
        <v>104.37</v>
      </c>
      <c r="T519" s="39"/>
      <c r="U519" s="33" t="str">
        <f>IF(OR(T519="x",ISNUMBER(MATCH(SUBSTITUTE(A519,"-",""),Kundenbestand!$C$5:$C$3004,0)),ISNUMBER(MATCH(SUBSTITUTE(B519,"-",""),Kundenbestand!$C$5:$C$3004,0))),"x","")</f>
        <v/>
      </c>
      <c r="V519" s="35">
        <f t="shared" si="62"/>
        <v>0</v>
      </c>
    </row>
    <row r="520" spans="1:22" x14ac:dyDescent="0.3">
      <c r="A520" s="33" t="s">
        <v>2818</v>
      </c>
      <c r="B520" s="33" t="s">
        <v>2819</v>
      </c>
      <c r="C520" s="33" t="s">
        <v>233</v>
      </c>
      <c r="D520" s="33" t="s">
        <v>632</v>
      </c>
      <c r="E520" s="33" t="s">
        <v>2820</v>
      </c>
      <c r="F520" s="33" t="s">
        <v>2821</v>
      </c>
      <c r="G520" s="34">
        <v>44060</v>
      </c>
      <c r="H520" s="33">
        <f t="shared" si="56"/>
        <v>2020</v>
      </c>
      <c r="I520" s="35">
        <v>140</v>
      </c>
      <c r="J520" s="36">
        <v>1.42</v>
      </c>
      <c r="K520" s="35">
        <f t="shared" si="57"/>
        <v>198.79999999999998</v>
      </c>
      <c r="L520" s="33" t="s">
        <v>1733</v>
      </c>
      <c r="M520" s="33" t="s">
        <v>1734</v>
      </c>
      <c r="N520" s="33" t="s">
        <v>2822</v>
      </c>
      <c r="O520" s="37" t="s">
        <v>87</v>
      </c>
      <c r="P520" s="33" t="str">
        <f t="shared" si="58"/>
        <v>ja</v>
      </c>
      <c r="Q520" s="33" t="str">
        <f t="shared" si="59"/>
        <v>2017–2020</v>
      </c>
      <c r="R520" s="38">
        <f t="shared" si="60"/>
        <v>0.25</v>
      </c>
      <c r="S520" s="35">
        <f t="shared" si="61"/>
        <v>149.1</v>
      </c>
      <c r="T520" s="39"/>
      <c r="U520" s="33" t="str">
        <f>IF(OR(T520="x",ISNUMBER(MATCH(SUBSTITUTE(A520,"-",""),Kundenbestand!$C$5:$C$3004,0)),ISNUMBER(MATCH(SUBSTITUTE(B520,"-",""),Kundenbestand!$C$5:$C$3004,0))),"x","")</f>
        <v/>
      </c>
      <c r="V520" s="35">
        <f t="shared" si="62"/>
        <v>0</v>
      </c>
    </row>
    <row r="521" spans="1:22" x14ac:dyDescent="0.3">
      <c r="A521" s="33" t="s">
        <v>2823</v>
      </c>
      <c r="B521" s="33" t="s">
        <v>2824</v>
      </c>
      <c r="C521" s="33" t="s">
        <v>233</v>
      </c>
      <c r="D521" s="33" t="s">
        <v>2825</v>
      </c>
      <c r="E521" s="33" t="s">
        <v>2826</v>
      </c>
      <c r="F521" s="33" t="s">
        <v>2827</v>
      </c>
      <c r="G521" s="34">
        <v>44088</v>
      </c>
      <c r="H521" s="33">
        <f t="shared" si="56"/>
        <v>2020</v>
      </c>
      <c r="I521" s="35">
        <v>182</v>
      </c>
      <c r="J521" s="36">
        <v>1.42</v>
      </c>
      <c r="K521" s="35">
        <f t="shared" si="57"/>
        <v>258.44</v>
      </c>
      <c r="L521" s="33" t="s">
        <v>1733</v>
      </c>
      <c r="M521" s="33" t="s">
        <v>1734</v>
      </c>
      <c r="N521" s="33" t="s">
        <v>2828</v>
      </c>
      <c r="O521" s="37" t="s">
        <v>118</v>
      </c>
      <c r="P521" s="33" t="str">
        <f t="shared" si="58"/>
        <v>ja</v>
      </c>
      <c r="Q521" s="33" t="str">
        <f t="shared" si="59"/>
        <v>2017–2020</v>
      </c>
      <c r="R521" s="38">
        <f t="shared" si="60"/>
        <v>0.25</v>
      </c>
      <c r="S521" s="35">
        <f t="shared" si="61"/>
        <v>193.82999999999998</v>
      </c>
      <c r="T521" s="39"/>
      <c r="U521" s="33" t="str">
        <f>IF(OR(T521="x",ISNUMBER(MATCH(SUBSTITUTE(A521,"-",""),Kundenbestand!$C$5:$C$3004,0)),ISNUMBER(MATCH(SUBSTITUTE(B521,"-",""),Kundenbestand!$C$5:$C$3004,0))),"x","")</f>
        <v/>
      </c>
      <c r="V521" s="35">
        <f t="shared" si="62"/>
        <v>0</v>
      </c>
    </row>
    <row r="522" spans="1:22" x14ac:dyDescent="0.3">
      <c r="A522" s="33" t="s">
        <v>2829</v>
      </c>
      <c r="B522" s="33" t="s">
        <v>2830</v>
      </c>
      <c r="C522" s="33" t="s">
        <v>233</v>
      </c>
      <c r="D522" s="33" t="s">
        <v>2831</v>
      </c>
      <c r="E522" s="33" t="s">
        <v>2832</v>
      </c>
      <c r="F522" s="33" t="s">
        <v>2833</v>
      </c>
      <c r="G522" s="34">
        <v>44151</v>
      </c>
      <c r="H522" s="33">
        <f t="shared" si="56"/>
        <v>2020</v>
      </c>
      <c r="I522" s="35">
        <v>196</v>
      </c>
      <c r="J522" s="36">
        <v>1.42</v>
      </c>
      <c r="K522" s="35">
        <f t="shared" si="57"/>
        <v>278.32</v>
      </c>
      <c r="L522" s="33" t="s">
        <v>1733</v>
      </c>
      <c r="M522" s="33" t="s">
        <v>1734</v>
      </c>
      <c r="N522" s="33" t="s">
        <v>2834</v>
      </c>
      <c r="O522" s="37" t="s">
        <v>87</v>
      </c>
      <c r="P522" s="33" t="str">
        <f t="shared" si="58"/>
        <v>ja</v>
      </c>
      <c r="Q522" s="33" t="str">
        <f t="shared" si="59"/>
        <v>2017–2020</v>
      </c>
      <c r="R522" s="38">
        <f t="shared" si="60"/>
        <v>0.25</v>
      </c>
      <c r="S522" s="35">
        <f t="shared" si="61"/>
        <v>208.74</v>
      </c>
      <c r="T522" s="39"/>
      <c r="U522" s="33" t="str">
        <f>IF(OR(T522="x",ISNUMBER(MATCH(SUBSTITUTE(A522,"-",""),Kundenbestand!$C$5:$C$3004,0)),ISNUMBER(MATCH(SUBSTITUTE(B522,"-",""),Kundenbestand!$C$5:$C$3004,0))),"x","")</f>
        <v/>
      </c>
      <c r="V522" s="35">
        <f t="shared" si="62"/>
        <v>0</v>
      </c>
    </row>
    <row r="523" spans="1:22" x14ac:dyDescent="0.3">
      <c r="A523" s="33" t="s">
        <v>2835</v>
      </c>
      <c r="B523" s="33" t="s">
        <v>2836</v>
      </c>
      <c r="C523" s="33" t="s">
        <v>233</v>
      </c>
      <c r="D523" s="33" t="s">
        <v>970</v>
      </c>
      <c r="E523" s="33" t="s">
        <v>2837</v>
      </c>
      <c r="F523" s="33" t="s">
        <v>2838</v>
      </c>
      <c r="G523" s="34">
        <v>44088</v>
      </c>
      <c r="H523" s="33">
        <f t="shared" si="56"/>
        <v>2020</v>
      </c>
      <c r="I523" s="35">
        <v>182</v>
      </c>
      <c r="J523" s="36">
        <v>1.42</v>
      </c>
      <c r="K523" s="35">
        <f t="shared" si="57"/>
        <v>258.44</v>
      </c>
      <c r="L523" s="33" t="s">
        <v>1733</v>
      </c>
      <c r="M523" s="33" t="s">
        <v>1734</v>
      </c>
      <c r="N523" s="33" t="s">
        <v>2839</v>
      </c>
      <c r="O523" s="37" t="s">
        <v>118</v>
      </c>
      <c r="P523" s="33" t="str">
        <f t="shared" si="58"/>
        <v>ja</v>
      </c>
      <c r="Q523" s="33" t="str">
        <f t="shared" si="59"/>
        <v>2017–2020</v>
      </c>
      <c r="R523" s="38">
        <f t="shared" si="60"/>
        <v>0.25</v>
      </c>
      <c r="S523" s="35">
        <f t="shared" si="61"/>
        <v>193.82999999999998</v>
      </c>
      <c r="T523" s="39"/>
      <c r="U523" s="33" t="str">
        <f>IF(OR(T523="x",ISNUMBER(MATCH(SUBSTITUTE(A523,"-",""),Kundenbestand!$C$5:$C$3004,0)),ISNUMBER(MATCH(SUBSTITUTE(B523,"-",""),Kundenbestand!$C$5:$C$3004,0))),"x","")</f>
        <v/>
      </c>
      <c r="V523" s="35">
        <f t="shared" si="62"/>
        <v>0</v>
      </c>
    </row>
    <row r="524" spans="1:22" x14ac:dyDescent="0.3">
      <c r="A524" s="33" t="s">
        <v>2840</v>
      </c>
      <c r="B524" s="33" t="s">
        <v>2841</v>
      </c>
      <c r="C524" s="33" t="s">
        <v>233</v>
      </c>
      <c r="D524" s="33" t="s">
        <v>1838</v>
      </c>
      <c r="E524" s="33" t="s">
        <v>2842</v>
      </c>
      <c r="F524" s="33" t="s">
        <v>2843</v>
      </c>
      <c r="G524" s="34">
        <v>44060</v>
      </c>
      <c r="H524" s="33">
        <f t="shared" si="56"/>
        <v>2020</v>
      </c>
      <c r="I524" s="35">
        <v>154.01</v>
      </c>
      <c r="J524" s="36">
        <v>1.42</v>
      </c>
      <c r="K524" s="35">
        <f t="shared" si="57"/>
        <v>218.69419999999997</v>
      </c>
      <c r="L524" s="33" t="s">
        <v>1733</v>
      </c>
      <c r="M524" s="33" t="s">
        <v>1734</v>
      </c>
      <c r="N524" s="33" t="s">
        <v>2718</v>
      </c>
      <c r="O524" s="37" t="s">
        <v>87</v>
      </c>
      <c r="P524" s="33" t="str">
        <f t="shared" si="58"/>
        <v>ja</v>
      </c>
      <c r="Q524" s="33" t="str">
        <f t="shared" si="59"/>
        <v>2017–2020</v>
      </c>
      <c r="R524" s="38">
        <f t="shared" si="60"/>
        <v>0.25</v>
      </c>
      <c r="S524" s="35">
        <f t="shared" si="61"/>
        <v>164.02064999999999</v>
      </c>
      <c r="T524" s="39"/>
      <c r="U524" s="33" t="str">
        <f>IF(OR(T524="x",ISNUMBER(MATCH(SUBSTITUTE(A524,"-",""),Kundenbestand!$C$5:$C$3004,0)),ISNUMBER(MATCH(SUBSTITUTE(B524,"-",""),Kundenbestand!$C$5:$C$3004,0))),"x","")</f>
        <v/>
      </c>
      <c r="V524" s="35">
        <f t="shared" si="62"/>
        <v>0</v>
      </c>
    </row>
    <row r="525" spans="1:22" x14ac:dyDescent="0.3">
      <c r="A525" s="33" t="s">
        <v>2844</v>
      </c>
      <c r="B525" s="33" t="s">
        <v>2845</v>
      </c>
      <c r="C525" s="33" t="s">
        <v>233</v>
      </c>
      <c r="D525" s="33" t="s">
        <v>2846</v>
      </c>
      <c r="E525" s="33" t="s">
        <v>2847</v>
      </c>
      <c r="F525" s="33" t="s">
        <v>2848</v>
      </c>
      <c r="G525" s="34">
        <v>45180</v>
      </c>
      <c r="H525" s="33">
        <f t="shared" si="56"/>
        <v>2023</v>
      </c>
      <c r="I525" s="35">
        <v>196</v>
      </c>
      <c r="J525" s="36">
        <v>1.42</v>
      </c>
      <c r="K525" s="35">
        <f t="shared" si="57"/>
        <v>278.32</v>
      </c>
      <c r="L525" s="33" t="s">
        <v>1733</v>
      </c>
      <c r="M525" s="33" t="s">
        <v>1734</v>
      </c>
      <c r="N525" s="33" t="s">
        <v>2849</v>
      </c>
      <c r="O525" s="37" t="s">
        <v>118</v>
      </c>
      <c r="P525" s="33" t="str">
        <f t="shared" si="58"/>
        <v>ja</v>
      </c>
      <c r="Q525" s="33" t="str">
        <f t="shared" si="59"/>
        <v>2021–2025</v>
      </c>
      <c r="R525" s="38">
        <f t="shared" si="60"/>
        <v>0.1</v>
      </c>
      <c r="S525" s="35">
        <f t="shared" si="61"/>
        <v>250.488</v>
      </c>
      <c r="T525" s="39"/>
      <c r="U525" s="33" t="str">
        <f>IF(OR(T525="x",ISNUMBER(MATCH(SUBSTITUTE(A525,"-",""),Kundenbestand!$C$5:$C$3004,0)),ISNUMBER(MATCH(SUBSTITUTE(B525,"-",""),Kundenbestand!$C$5:$C$3004,0))),"x","")</f>
        <v/>
      </c>
      <c r="V525" s="35">
        <f t="shared" si="62"/>
        <v>0</v>
      </c>
    </row>
    <row r="526" spans="1:22" x14ac:dyDescent="0.3">
      <c r="A526" s="33" t="s">
        <v>2850</v>
      </c>
      <c r="B526" s="33" t="s">
        <v>2851</v>
      </c>
      <c r="C526" s="33" t="s">
        <v>233</v>
      </c>
      <c r="D526" s="33" t="s">
        <v>2852</v>
      </c>
      <c r="E526" s="33" t="s">
        <v>2853</v>
      </c>
      <c r="F526" s="33" t="s">
        <v>2854</v>
      </c>
      <c r="G526" s="34">
        <v>44367</v>
      </c>
      <c r="H526" s="33">
        <f t="shared" si="56"/>
        <v>2021</v>
      </c>
      <c r="I526" s="35">
        <v>140</v>
      </c>
      <c r="J526" s="36">
        <v>1.42</v>
      </c>
      <c r="K526" s="35">
        <f t="shared" si="57"/>
        <v>198.79999999999998</v>
      </c>
      <c r="L526" s="33" t="s">
        <v>1733</v>
      </c>
      <c r="M526" s="33" t="s">
        <v>1734</v>
      </c>
      <c r="N526" s="33" t="s">
        <v>2855</v>
      </c>
      <c r="O526" s="37" t="s">
        <v>94</v>
      </c>
      <c r="P526" s="33" t="str">
        <f t="shared" si="58"/>
        <v>ja</v>
      </c>
      <c r="Q526" s="33" t="str">
        <f t="shared" si="59"/>
        <v>2021–2025</v>
      </c>
      <c r="R526" s="38">
        <f t="shared" si="60"/>
        <v>0.1</v>
      </c>
      <c r="S526" s="35">
        <f t="shared" si="61"/>
        <v>178.92</v>
      </c>
      <c r="T526" s="39"/>
      <c r="U526" s="33" t="str">
        <f>IF(OR(T526="x",ISNUMBER(MATCH(SUBSTITUTE(A526,"-",""),Kundenbestand!$C$5:$C$3004,0)),ISNUMBER(MATCH(SUBSTITUTE(B526,"-",""),Kundenbestand!$C$5:$C$3004,0))),"x","")</f>
        <v/>
      </c>
      <c r="V526" s="35">
        <f t="shared" si="62"/>
        <v>0</v>
      </c>
    </row>
    <row r="527" spans="1:22" x14ac:dyDescent="0.3">
      <c r="A527" s="33" t="s">
        <v>2856</v>
      </c>
      <c r="B527" s="33" t="s">
        <v>2857</v>
      </c>
      <c r="C527" s="33" t="s">
        <v>233</v>
      </c>
      <c r="D527" s="33" t="s">
        <v>2858</v>
      </c>
      <c r="E527" s="33" t="s">
        <v>2859</v>
      </c>
      <c r="F527" s="33" t="s">
        <v>2860</v>
      </c>
      <c r="G527" s="34">
        <v>45271</v>
      </c>
      <c r="H527" s="33">
        <f t="shared" si="56"/>
        <v>2023</v>
      </c>
      <c r="I527" s="35">
        <v>238</v>
      </c>
      <c r="J527" s="36">
        <v>1.42</v>
      </c>
      <c r="K527" s="35">
        <f t="shared" si="57"/>
        <v>337.96</v>
      </c>
      <c r="L527" s="33" t="s">
        <v>1733</v>
      </c>
      <c r="M527" s="33" t="s">
        <v>1734</v>
      </c>
      <c r="N527" s="33" t="s">
        <v>2861</v>
      </c>
      <c r="O527" s="37" t="s">
        <v>213</v>
      </c>
      <c r="P527" s="33" t="str">
        <f t="shared" si="58"/>
        <v>ja</v>
      </c>
      <c r="Q527" s="33" t="str">
        <f t="shared" si="59"/>
        <v>2021–2025</v>
      </c>
      <c r="R527" s="38">
        <f t="shared" si="60"/>
        <v>0.1</v>
      </c>
      <c r="S527" s="35">
        <f t="shared" si="61"/>
        <v>304.16399999999999</v>
      </c>
      <c r="T527" s="39"/>
      <c r="U527" s="33" t="str">
        <f>IF(OR(T527="x",ISNUMBER(MATCH(SUBSTITUTE(A527,"-",""),Kundenbestand!$C$5:$C$3004,0)),ISNUMBER(MATCH(SUBSTITUTE(B527,"-",""),Kundenbestand!$C$5:$C$3004,0))),"x","")</f>
        <v/>
      </c>
      <c r="V527" s="35">
        <f t="shared" si="62"/>
        <v>0</v>
      </c>
    </row>
    <row r="528" spans="1:22" x14ac:dyDescent="0.3">
      <c r="A528" s="33" t="s">
        <v>2862</v>
      </c>
      <c r="B528" s="33" t="s">
        <v>2863</v>
      </c>
      <c r="C528" s="33" t="s">
        <v>233</v>
      </c>
      <c r="D528" s="33" t="s">
        <v>553</v>
      </c>
      <c r="E528" s="33" t="s">
        <v>2864</v>
      </c>
      <c r="F528" s="33" t="s">
        <v>2865</v>
      </c>
      <c r="G528" s="34">
        <v>44395</v>
      </c>
      <c r="H528" s="33">
        <f t="shared" si="56"/>
        <v>2021</v>
      </c>
      <c r="I528" s="35">
        <v>196</v>
      </c>
      <c r="J528" s="36">
        <v>1.42</v>
      </c>
      <c r="K528" s="35">
        <f t="shared" si="57"/>
        <v>278.32</v>
      </c>
      <c r="L528" s="33" t="s">
        <v>1733</v>
      </c>
      <c r="M528" s="33" t="s">
        <v>1734</v>
      </c>
      <c r="N528" s="33" t="s">
        <v>2866</v>
      </c>
      <c r="O528" s="37" t="s">
        <v>118</v>
      </c>
      <c r="P528" s="33" t="str">
        <f t="shared" si="58"/>
        <v>ja</v>
      </c>
      <c r="Q528" s="33" t="str">
        <f t="shared" si="59"/>
        <v>2021–2025</v>
      </c>
      <c r="R528" s="38">
        <f t="shared" si="60"/>
        <v>0.1</v>
      </c>
      <c r="S528" s="35">
        <f t="shared" si="61"/>
        <v>250.488</v>
      </c>
      <c r="T528" s="39"/>
      <c r="U528" s="33" t="str">
        <f>IF(OR(T528="x",ISNUMBER(MATCH(SUBSTITUTE(A528,"-",""),Kundenbestand!$C$5:$C$3004,0)),ISNUMBER(MATCH(SUBSTITUTE(B528,"-",""),Kundenbestand!$C$5:$C$3004,0))),"x","")</f>
        <v/>
      </c>
      <c r="V528" s="35">
        <f t="shared" si="62"/>
        <v>0</v>
      </c>
    </row>
    <row r="529" spans="1:22" x14ac:dyDescent="0.3">
      <c r="A529" s="33" t="s">
        <v>2867</v>
      </c>
      <c r="B529" s="33" t="s">
        <v>2868</v>
      </c>
      <c r="C529" s="33" t="s">
        <v>233</v>
      </c>
      <c r="D529" s="33" t="s">
        <v>1292</v>
      </c>
      <c r="E529" s="33" t="s">
        <v>2869</v>
      </c>
      <c r="F529" s="33" t="s">
        <v>2870</v>
      </c>
      <c r="G529" s="34">
        <v>44032</v>
      </c>
      <c r="H529" s="33">
        <f t="shared" si="56"/>
        <v>2020</v>
      </c>
      <c r="I529" s="35">
        <v>84</v>
      </c>
      <c r="J529" s="36">
        <v>1.42</v>
      </c>
      <c r="K529" s="35">
        <f t="shared" si="57"/>
        <v>119.28</v>
      </c>
      <c r="L529" s="33" t="s">
        <v>1733</v>
      </c>
      <c r="M529" s="33" t="s">
        <v>1734</v>
      </c>
      <c r="N529" s="33" t="s">
        <v>2871</v>
      </c>
      <c r="O529" s="37" t="s">
        <v>80</v>
      </c>
      <c r="P529" s="33" t="str">
        <f t="shared" si="58"/>
        <v>ja</v>
      </c>
      <c r="Q529" s="33" t="str">
        <f t="shared" si="59"/>
        <v>2017–2020</v>
      </c>
      <c r="R529" s="38">
        <f t="shared" si="60"/>
        <v>0.25</v>
      </c>
      <c r="S529" s="35">
        <f t="shared" si="61"/>
        <v>89.460000000000008</v>
      </c>
      <c r="T529" s="39"/>
      <c r="U529" s="33" t="str">
        <f>IF(OR(T529="x",ISNUMBER(MATCH(SUBSTITUTE(A529,"-",""),Kundenbestand!$C$5:$C$3004,0)),ISNUMBER(MATCH(SUBSTITUTE(B529,"-",""),Kundenbestand!$C$5:$C$3004,0))),"x","")</f>
        <v/>
      </c>
      <c r="V529" s="35">
        <f t="shared" si="62"/>
        <v>0</v>
      </c>
    </row>
    <row r="530" spans="1:22" x14ac:dyDescent="0.3">
      <c r="A530" s="33" t="s">
        <v>2872</v>
      </c>
      <c r="B530" s="33" t="s">
        <v>2873</v>
      </c>
      <c r="C530" s="33" t="s">
        <v>233</v>
      </c>
      <c r="D530" s="33" t="s">
        <v>2874</v>
      </c>
      <c r="E530" s="33" t="s">
        <v>2875</v>
      </c>
      <c r="F530" s="33" t="s">
        <v>2876</v>
      </c>
      <c r="G530" s="34">
        <v>44088</v>
      </c>
      <c r="H530" s="33">
        <f t="shared" si="56"/>
        <v>2020</v>
      </c>
      <c r="I530" s="35">
        <v>308</v>
      </c>
      <c r="J530" s="36">
        <v>1.42</v>
      </c>
      <c r="K530" s="35">
        <f t="shared" si="57"/>
        <v>437.35999999999996</v>
      </c>
      <c r="L530" s="33" t="s">
        <v>1733</v>
      </c>
      <c r="M530" s="33" t="s">
        <v>1734</v>
      </c>
      <c r="N530" s="33" t="s">
        <v>2877</v>
      </c>
      <c r="O530" s="37" t="s">
        <v>80</v>
      </c>
      <c r="P530" s="33" t="str">
        <f t="shared" si="58"/>
        <v>ja</v>
      </c>
      <c r="Q530" s="33" t="str">
        <f t="shared" si="59"/>
        <v>2017–2020</v>
      </c>
      <c r="R530" s="38">
        <f t="shared" si="60"/>
        <v>0.25</v>
      </c>
      <c r="S530" s="35">
        <f t="shared" si="61"/>
        <v>328.02</v>
      </c>
      <c r="T530" s="39"/>
      <c r="U530" s="33" t="str">
        <f>IF(OR(T530="x",ISNUMBER(MATCH(SUBSTITUTE(A530,"-",""),Kundenbestand!$C$5:$C$3004,0)),ISNUMBER(MATCH(SUBSTITUTE(B530,"-",""),Kundenbestand!$C$5:$C$3004,0))),"x","")</f>
        <v/>
      </c>
      <c r="V530" s="35">
        <f t="shared" si="62"/>
        <v>0</v>
      </c>
    </row>
    <row r="531" spans="1:22" x14ac:dyDescent="0.3">
      <c r="A531" s="33" t="s">
        <v>2878</v>
      </c>
      <c r="B531" s="33" t="s">
        <v>2879</v>
      </c>
      <c r="C531" s="33" t="s">
        <v>233</v>
      </c>
      <c r="D531" s="33" t="s">
        <v>905</v>
      </c>
      <c r="E531" s="33" t="s">
        <v>2880</v>
      </c>
      <c r="F531" s="33" t="s">
        <v>2881</v>
      </c>
      <c r="G531" s="34">
        <v>44151</v>
      </c>
      <c r="H531" s="33">
        <f t="shared" si="56"/>
        <v>2020</v>
      </c>
      <c r="I531" s="35">
        <v>196</v>
      </c>
      <c r="J531" s="36">
        <v>1.42</v>
      </c>
      <c r="K531" s="35">
        <f t="shared" si="57"/>
        <v>278.32</v>
      </c>
      <c r="L531" s="33" t="s">
        <v>1733</v>
      </c>
      <c r="M531" s="33" t="s">
        <v>1734</v>
      </c>
      <c r="N531" s="33" t="s">
        <v>2882</v>
      </c>
      <c r="O531" s="37" t="s">
        <v>87</v>
      </c>
      <c r="P531" s="33" t="str">
        <f t="shared" si="58"/>
        <v>ja</v>
      </c>
      <c r="Q531" s="33" t="str">
        <f t="shared" si="59"/>
        <v>2017–2020</v>
      </c>
      <c r="R531" s="38">
        <f t="shared" si="60"/>
        <v>0.25</v>
      </c>
      <c r="S531" s="35">
        <f t="shared" si="61"/>
        <v>208.74</v>
      </c>
      <c r="T531" s="39"/>
      <c r="U531" s="33" t="str">
        <f>IF(OR(T531="x",ISNUMBER(MATCH(SUBSTITUTE(A531,"-",""),Kundenbestand!$C$5:$C$3004,0)),ISNUMBER(MATCH(SUBSTITUTE(B531,"-",""),Kundenbestand!$C$5:$C$3004,0))),"x","")</f>
        <v/>
      </c>
      <c r="V531" s="35">
        <f t="shared" si="62"/>
        <v>0</v>
      </c>
    </row>
    <row r="532" spans="1:22" x14ac:dyDescent="0.3">
      <c r="A532" s="33" t="s">
        <v>2883</v>
      </c>
      <c r="B532" s="33" t="s">
        <v>2884</v>
      </c>
      <c r="C532" s="33" t="s">
        <v>233</v>
      </c>
      <c r="D532" s="33" t="s">
        <v>2885</v>
      </c>
      <c r="E532" s="33" t="s">
        <v>2886</v>
      </c>
      <c r="F532" s="33" t="s">
        <v>2887</v>
      </c>
      <c r="G532" s="34">
        <v>44116</v>
      </c>
      <c r="H532" s="33">
        <f t="shared" si="56"/>
        <v>2020</v>
      </c>
      <c r="I532" s="35">
        <v>224</v>
      </c>
      <c r="J532" s="36">
        <v>1.42</v>
      </c>
      <c r="K532" s="35">
        <f t="shared" si="57"/>
        <v>318.08</v>
      </c>
      <c r="L532" s="33" t="s">
        <v>1733</v>
      </c>
      <c r="M532" s="33" t="s">
        <v>1734</v>
      </c>
      <c r="N532" s="33" t="s">
        <v>2888</v>
      </c>
      <c r="O532" s="37" t="s">
        <v>87</v>
      </c>
      <c r="P532" s="33" t="str">
        <f t="shared" si="58"/>
        <v>ja</v>
      </c>
      <c r="Q532" s="33" t="str">
        <f t="shared" si="59"/>
        <v>2017–2020</v>
      </c>
      <c r="R532" s="38">
        <f t="shared" si="60"/>
        <v>0.25</v>
      </c>
      <c r="S532" s="35">
        <f t="shared" si="61"/>
        <v>238.56</v>
      </c>
      <c r="T532" s="39"/>
      <c r="U532" s="33" t="str">
        <f>IF(OR(T532="x",ISNUMBER(MATCH(SUBSTITUTE(A532,"-",""),Kundenbestand!$C$5:$C$3004,0)),ISNUMBER(MATCH(SUBSTITUTE(B532,"-",""),Kundenbestand!$C$5:$C$3004,0))),"x","")</f>
        <v/>
      </c>
      <c r="V532" s="35">
        <f t="shared" si="62"/>
        <v>0</v>
      </c>
    </row>
    <row r="533" spans="1:22" x14ac:dyDescent="0.3">
      <c r="A533" s="33" t="s">
        <v>2889</v>
      </c>
      <c r="B533" s="33" t="s">
        <v>2890</v>
      </c>
      <c r="C533" s="33" t="s">
        <v>233</v>
      </c>
      <c r="D533" s="33" t="s">
        <v>1530</v>
      </c>
      <c r="E533" s="33" t="s">
        <v>2891</v>
      </c>
      <c r="F533" s="33" t="s">
        <v>2892</v>
      </c>
      <c r="G533" s="34">
        <v>44116</v>
      </c>
      <c r="H533" s="33">
        <f t="shared" si="56"/>
        <v>2020</v>
      </c>
      <c r="I533" s="35">
        <v>252</v>
      </c>
      <c r="J533" s="36">
        <v>1.42</v>
      </c>
      <c r="K533" s="35">
        <f t="shared" si="57"/>
        <v>357.84</v>
      </c>
      <c r="L533" s="33" t="s">
        <v>1733</v>
      </c>
      <c r="M533" s="33" t="s">
        <v>1734</v>
      </c>
      <c r="N533" s="33" t="s">
        <v>2893</v>
      </c>
      <c r="O533" s="37" t="s">
        <v>80</v>
      </c>
      <c r="P533" s="33" t="str">
        <f t="shared" si="58"/>
        <v>ja</v>
      </c>
      <c r="Q533" s="33" t="str">
        <f t="shared" si="59"/>
        <v>2017–2020</v>
      </c>
      <c r="R533" s="38">
        <f t="shared" si="60"/>
        <v>0.25</v>
      </c>
      <c r="S533" s="35">
        <f t="shared" si="61"/>
        <v>268.38</v>
      </c>
      <c r="T533" s="39"/>
      <c r="U533" s="33" t="str">
        <f>IF(OR(T533="x",ISNUMBER(MATCH(SUBSTITUTE(A533,"-",""),Kundenbestand!$C$5:$C$3004,0)),ISNUMBER(MATCH(SUBSTITUTE(B533,"-",""),Kundenbestand!$C$5:$C$3004,0))),"x","")</f>
        <v/>
      </c>
      <c r="V533" s="35">
        <f t="shared" si="62"/>
        <v>0</v>
      </c>
    </row>
    <row r="534" spans="1:22" x14ac:dyDescent="0.3">
      <c r="A534" s="33" t="s">
        <v>2894</v>
      </c>
      <c r="B534" s="33" t="s">
        <v>2895</v>
      </c>
      <c r="C534" s="33" t="s">
        <v>233</v>
      </c>
      <c r="D534" s="33" t="s">
        <v>2154</v>
      </c>
      <c r="E534" s="33" t="s">
        <v>2896</v>
      </c>
      <c r="F534" s="33" t="s">
        <v>2897</v>
      </c>
      <c r="G534" s="34">
        <v>44212</v>
      </c>
      <c r="H534" s="33">
        <f t="shared" si="56"/>
        <v>2021</v>
      </c>
      <c r="I534" s="35">
        <v>140</v>
      </c>
      <c r="J534" s="36">
        <v>1.42</v>
      </c>
      <c r="K534" s="35">
        <f t="shared" si="57"/>
        <v>198.79999999999998</v>
      </c>
      <c r="L534" s="33" t="s">
        <v>1733</v>
      </c>
      <c r="M534" s="33" t="s">
        <v>1734</v>
      </c>
      <c r="N534" s="33" t="s">
        <v>2898</v>
      </c>
      <c r="O534" s="37" t="s">
        <v>87</v>
      </c>
      <c r="P534" s="33" t="str">
        <f t="shared" si="58"/>
        <v>ja</v>
      </c>
      <c r="Q534" s="33" t="str">
        <f t="shared" si="59"/>
        <v>2021–2025</v>
      </c>
      <c r="R534" s="38">
        <f t="shared" si="60"/>
        <v>0.1</v>
      </c>
      <c r="S534" s="35">
        <f t="shared" si="61"/>
        <v>178.92</v>
      </c>
      <c r="T534" s="39"/>
      <c r="U534" s="33" t="str">
        <f>IF(OR(T534="x",ISNUMBER(MATCH(SUBSTITUTE(A534,"-",""),Kundenbestand!$C$5:$C$3004,0)),ISNUMBER(MATCH(SUBSTITUTE(B534,"-",""),Kundenbestand!$C$5:$C$3004,0))),"x","")</f>
        <v/>
      </c>
      <c r="V534" s="35">
        <f t="shared" si="62"/>
        <v>0</v>
      </c>
    </row>
    <row r="535" spans="1:22" x14ac:dyDescent="0.3">
      <c r="A535" s="33" t="s">
        <v>2899</v>
      </c>
      <c r="B535" s="33" t="s">
        <v>2900</v>
      </c>
      <c r="C535" s="33" t="s">
        <v>233</v>
      </c>
      <c r="D535" s="33" t="s">
        <v>2901</v>
      </c>
      <c r="E535" s="33" t="s">
        <v>2902</v>
      </c>
      <c r="F535" s="33" t="s">
        <v>2903</v>
      </c>
      <c r="G535" s="34">
        <v>44101</v>
      </c>
      <c r="H535" s="33">
        <f t="shared" si="56"/>
        <v>2020</v>
      </c>
      <c r="I535" s="35">
        <v>196</v>
      </c>
      <c r="J535" s="36">
        <v>1.42</v>
      </c>
      <c r="K535" s="35">
        <f t="shared" si="57"/>
        <v>278.32</v>
      </c>
      <c r="L535" s="33" t="s">
        <v>1733</v>
      </c>
      <c r="M535" s="33" t="s">
        <v>1734</v>
      </c>
      <c r="N535" s="33" t="s">
        <v>2904</v>
      </c>
      <c r="O535" s="37" t="s">
        <v>87</v>
      </c>
      <c r="P535" s="33" t="str">
        <f t="shared" si="58"/>
        <v>ja</v>
      </c>
      <c r="Q535" s="33" t="str">
        <f t="shared" si="59"/>
        <v>2017–2020</v>
      </c>
      <c r="R535" s="38">
        <f t="shared" si="60"/>
        <v>0.25</v>
      </c>
      <c r="S535" s="35">
        <f t="shared" si="61"/>
        <v>208.74</v>
      </c>
      <c r="T535" s="39"/>
      <c r="U535" s="33" t="str">
        <f>IF(OR(T535="x",ISNUMBER(MATCH(SUBSTITUTE(A535,"-",""),Kundenbestand!$C$5:$C$3004,0)),ISNUMBER(MATCH(SUBSTITUTE(B535,"-",""),Kundenbestand!$C$5:$C$3004,0))),"x","")</f>
        <v/>
      </c>
      <c r="V535" s="35">
        <f t="shared" si="62"/>
        <v>0</v>
      </c>
    </row>
    <row r="536" spans="1:22" x14ac:dyDescent="0.3">
      <c r="A536" s="33" t="s">
        <v>2905</v>
      </c>
      <c r="B536" s="33" t="s">
        <v>2906</v>
      </c>
      <c r="C536" s="33" t="s">
        <v>233</v>
      </c>
      <c r="D536" s="33" t="s">
        <v>2907</v>
      </c>
      <c r="E536" s="33" t="s">
        <v>2908</v>
      </c>
      <c r="F536" s="33" t="s">
        <v>2909</v>
      </c>
      <c r="G536" s="34">
        <v>44151</v>
      </c>
      <c r="H536" s="33">
        <f t="shared" si="56"/>
        <v>2020</v>
      </c>
      <c r="I536" s="35">
        <v>224</v>
      </c>
      <c r="J536" s="36">
        <v>1.42</v>
      </c>
      <c r="K536" s="35">
        <f t="shared" si="57"/>
        <v>318.08</v>
      </c>
      <c r="L536" s="33" t="s">
        <v>1733</v>
      </c>
      <c r="M536" s="33" t="s">
        <v>1734</v>
      </c>
      <c r="N536" s="33" t="s">
        <v>2910</v>
      </c>
      <c r="O536" s="37" t="s">
        <v>94</v>
      </c>
      <c r="P536" s="33" t="str">
        <f t="shared" si="58"/>
        <v>ja</v>
      </c>
      <c r="Q536" s="33" t="str">
        <f t="shared" si="59"/>
        <v>2017–2020</v>
      </c>
      <c r="R536" s="38">
        <f t="shared" si="60"/>
        <v>0.25</v>
      </c>
      <c r="S536" s="35">
        <f t="shared" si="61"/>
        <v>238.56</v>
      </c>
      <c r="T536" s="39"/>
      <c r="U536" s="33" t="str">
        <f>IF(OR(T536="x",ISNUMBER(MATCH(SUBSTITUTE(A536,"-",""),Kundenbestand!$C$5:$C$3004,0)),ISNUMBER(MATCH(SUBSTITUTE(B536,"-",""),Kundenbestand!$C$5:$C$3004,0))),"x","")</f>
        <v/>
      </c>
      <c r="V536" s="35">
        <f t="shared" si="62"/>
        <v>0</v>
      </c>
    </row>
    <row r="537" spans="1:22" x14ac:dyDescent="0.3">
      <c r="A537" s="33" t="s">
        <v>2911</v>
      </c>
      <c r="B537" s="33" t="s">
        <v>2912</v>
      </c>
      <c r="C537" s="33" t="s">
        <v>233</v>
      </c>
      <c r="D537" s="33" t="s">
        <v>2913</v>
      </c>
      <c r="E537" s="33" t="s">
        <v>2914</v>
      </c>
      <c r="F537" s="33"/>
      <c r="G537" s="34">
        <v>44179</v>
      </c>
      <c r="H537" s="33">
        <f t="shared" si="56"/>
        <v>2020</v>
      </c>
      <c r="I537" s="35">
        <v>196</v>
      </c>
      <c r="J537" s="36">
        <v>1.42</v>
      </c>
      <c r="K537" s="35">
        <f t="shared" si="57"/>
        <v>278.32</v>
      </c>
      <c r="L537" s="33" t="s">
        <v>1733</v>
      </c>
      <c r="M537" s="33" t="s">
        <v>1734</v>
      </c>
      <c r="N537" s="33" t="s">
        <v>2915</v>
      </c>
      <c r="O537" s="37" t="s">
        <v>87</v>
      </c>
      <c r="P537" s="33" t="str">
        <f t="shared" si="58"/>
        <v>ja</v>
      </c>
      <c r="Q537" s="33" t="str">
        <f t="shared" si="59"/>
        <v>2017–2020</v>
      </c>
      <c r="R537" s="38">
        <f t="shared" si="60"/>
        <v>0.25</v>
      </c>
      <c r="S537" s="35">
        <f t="shared" si="61"/>
        <v>208.74</v>
      </c>
      <c r="T537" s="39"/>
      <c r="U537" s="33" t="str">
        <f>IF(OR(T537="x",ISNUMBER(MATCH(SUBSTITUTE(A537,"-",""),Kundenbestand!$C$5:$C$3004,0)),ISNUMBER(MATCH(SUBSTITUTE(B537,"-",""),Kundenbestand!$C$5:$C$3004,0))),"x","")</f>
        <v/>
      </c>
      <c r="V537" s="35">
        <f t="shared" si="62"/>
        <v>0</v>
      </c>
    </row>
    <row r="538" spans="1:22" x14ac:dyDescent="0.3">
      <c r="A538" s="33" t="s">
        <v>2916</v>
      </c>
      <c r="B538" s="33" t="s">
        <v>2917</v>
      </c>
      <c r="C538" s="33" t="s">
        <v>233</v>
      </c>
      <c r="D538" s="33" t="s">
        <v>2918</v>
      </c>
      <c r="E538" s="33" t="s">
        <v>2919</v>
      </c>
      <c r="F538" s="33"/>
      <c r="G538" s="34">
        <v>44304</v>
      </c>
      <c r="H538" s="33">
        <f t="shared" si="56"/>
        <v>2021</v>
      </c>
      <c r="I538" s="35">
        <v>140</v>
      </c>
      <c r="J538" s="36">
        <v>1.42</v>
      </c>
      <c r="K538" s="35">
        <f t="shared" si="57"/>
        <v>198.79999999999998</v>
      </c>
      <c r="L538" s="33" t="s">
        <v>1733</v>
      </c>
      <c r="M538" s="33" t="s">
        <v>1734</v>
      </c>
      <c r="N538" s="33" t="s">
        <v>2920</v>
      </c>
      <c r="O538" s="37" t="s">
        <v>118</v>
      </c>
      <c r="P538" s="33" t="str">
        <f t="shared" si="58"/>
        <v>ja</v>
      </c>
      <c r="Q538" s="33" t="str">
        <f t="shared" si="59"/>
        <v>2021–2025</v>
      </c>
      <c r="R538" s="38">
        <f t="shared" si="60"/>
        <v>0.1</v>
      </c>
      <c r="S538" s="35">
        <f t="shared" si="61"/>
        <v>178.92</v>
      </c>
      <c r="T538" s="39"/>
      <c r="U538" s="33" t="str">
        <f>IF(OR(T538="x",ISNUMBER(MATCH(SUBSTITUTE(A538,"-",""),Kundenbestand!$C$5:$C$3004,0)),ISNUMBER(MATCH(SUBSTITUTE(B538,"-",""),Kundenbestand!$C$5:$C$3004,0))),"x","")</f>
        <v/>
      </c>
      <c r="V538" s="35">
        <f t="shared" si="62"/>
        <v>0</v>
      </c>
    </row>
    <row r="539" spans="1:22" x14ac:dyDescent="0.3">
      <c r="A539" s="33" t="s">
        <v>2921</v>
      </c>
      <c r="B539" s="33" t="s">
        <v>2922</v>
      </c>
      <c r="C539" s="33" t="s">
        <v>233</v>
      </c>
      <c r="D539" s="33" t="s">
        <v>2923</v>
      </c>
      <c r="E539" s="33" t="s">
        <v>2924</v>
      </c>
      <c r="F539" s="33" t="s">
        <v>2925</v>
      </c>
      <c r="G539" s="34">
        <v>44151</v>
      </c>
      <c r="H539" s="33">
        <f t="shared" si="56"/>
        <v>2020</v>
      </c>
      <c r="I539" s="35">
        <v>168</v>
      </c>
      <c r="J539" s="36">
        <v>1.42</v>
      </c>
      <c r="K539" s="35">
        <f t="shared" si="57"/>
        <v>238.56</v>
      </c>
      <c r="L539" s="33" t="s">
        <v>1733</v>
      </c>
      <c r="M539" s="33" t="s">
        <v>1734</v>
      </c>
      <c r="N539" s="33" t="s">
        <v>2926</v>
      </c>
      <c r="O539" s="37" t="s">
        <v>87</v>
      </c>
      <c r="P539" s="33" t="str">
        <f t="shared" si="58"/>
        <v>ja</v>
      </c>
      <c r="Q539" s="33" t="str">
        <f t="shared" si="59"/>
        <v>2017–2020</v>
      </c>
      <c r="R539" s="38">
        <f t="shared" si="60"/>
        <v>0.25</v>
      </c>
      <c r="S539" s="35">
        <f t="shared" si="61"/>
        <v>178.92000000000002</v>
      </c>
      <c r="T539" s="39"/>
      <c r="U539" s="33" t="str">
        <f>IF(OR(T539="x",ISNUMBER(MATCH(SUBSTITUTE(A539,"-",""),Kundenbestand!$C$5:$C$3004,0)),ISNUMBER(MATCH(SUBSTITUTE(B539,"-",""),Kundenbestand!$C$5:$C$3004,0))),"x","")</f>
        <v/>
      </c>
      <c r="V539" s="35">
        <f t="shared" si="62"/>
        <v>0</v>
      </c>
    </row>
    <row r="540" spans="1:22" x14ac:dyDescent="0.3">
      <c r="A540" s="33" t="s">
        <v>2927</v>
      </c>
      <c r="B540" s="33" t="s">
        <v>2928</v>
      </c>
      <c r="C540" s="33" t="s">
        <v>233</v>
      </c>
      <c r="D540" s="33" t="s">
        <v>2929</v>
      </c>
      <c r="E540" s="33" t="s">
        <v>2930</v>
      </c>
      <c r="F540" s="33"/>
      <c r="G540" s="34">
        <v>44262</v>
      </c>
      <c r="H540" s="33">
        <f t="shared" si="56"/>
        <v>2021</v>
      </c>
      <c r="I540" s="35">
        <v>196</v>
      </c>
      <c r="J540" s="36">
        <v>1.42</v>
      </c>
      <c r="K540" s="35">
        <f t="shared" si="57"/>
        <v>278.32</v>
      </c>
      <c r="L540" s="33" t="s">
        <v>1733</v>
      </c>
      <c r="M540" s="33" t="s">
        <v>1734</v>
      </c>
      <c r="N540" s="33" t="s">
        <v>2177</v>
      </c>
      <c r="O540" s="37" t="s">
        <v>118</v>
      </c>
      <c r="P540" s="33" t="str">
        <f t="shared" si="58"/>
        <v>ja</v>
      </c>
      <c r="Q540" s="33" t="str">
        <f t="shared" si="59"/>
        <v>2021–2025</v>
      </c>
      <c r="R540" s="38">
        <f t="shared" si="60"/>
        <v>0.1</v>
      </c>
      <c r="S540" s="35">
        <f t="shared" si="61"/>
        <v>250.488</v>
      </c>
      <c r="T540" s="39"/>
      <c r="U540" s="33" t="str">
        <f>IF(OR(T540="x",ISNUMBER(MATCH(SUBSTITUTE(A540,"-",""),Kundenbestand!$C$5:$C$3004,0)),ISNUMBER(MATCH(SUBSTITUTE(B540,"-",""),Kundenbestand!$C$5:$C$3004,0))),"x","")</f>
        <v/>
      </c>
      <c r="V540" s="35">
        <f t="shared" si="62"/>
        <v>0</v>
      </c>
    </row>
    <row r="541" spans="1:22" x14ac:dyDescent="0.3">
      <c r="A541" s="33" t="s">
        <v>2931</v>
      </c>
      <c r="B541" s="33" t="s">
        <v>2932</v>
      </c>
      <c r="C541" s="33" t="s">
        <v>233</v>
      </c>
      <c r="D541" s="33" t="s">
        <v>2933</v>
      </c>
      <c r="E541" s="33" t="s">
        <v>2934</v>
      </c>
      <c r="F541" s="33" t="s">
        <v>2935</v>
      </c>
      <c r="G541" s="34">
        <v>44151</v>
      </c>
      <c r="H541" s="33">
        <f t="shared" si="56"/>
        <v>2020</v>
      </c>
      <c r="I541" s="35">
        <v>224</v>
      </c>
      <c r="J541" s="36">
        <v>1.42</v>
      </c>
      <c r="K541" s="35">
        <f t="shared" si="57"/>
        <v>318.08</v>
      </c>
      <c r="L541" s="33" t="s">
        <v>1733</v>
      </c>
      <c r="M541" s="33" t="s">
        <v>1734</v>
      </c>
      <c r="N541" s="33" t="s">
        <v>2936</v>
      </c>
      <c r="O541" s="37" t="s">
        <v>94</v>
      </c>
      <c r="P541" s="33" t="str">
        <f t="shared" si="58"/>
        <v>ja</v>
      </c>
      <c r="Q541" s="33" t="str">
        <f t="shared" si="59"/>
        <v>2017–2020</v>
      </c>
      <c r="R541" s="38">
        <f t="shared" si="60"/>
        <v>0.25</v>
      </c>
      <c r="S541" s="35">
        <f t="shared" si="61"/>
        <v>238.56</v>
      </c>
      <c r="T541" s="39"/>
      <c r="U541" s="33" t="str">
        <f>IF(OR(T541="x",ISNUMBER(MATCH(SUBSTITUTE(A541,"-",""),Kundenbestand!$C$5:$C$3004,0)),ISNUMBER(MATCH(SUBSTITUTE(B541,"-",""),Kundenbestand!$C$5:$C$3004,0))),"x","")</f>
        <v/>
      </c>
      <c r="V541" s="35">
        <f t="shared" si="62"/>
        <v>0</v>
      </c>
    </row>
    <row r="542" spans="1:22" x14ac:dyDescent="0.3">
      <c r="A542" s="33" t="s">
        <v>2937</v>
      </c>
      <c r="B542" s="33" t="s">
        <v>2938</v>
      </c>
      <c r="C542" s="33" t="s">
        <v>233</v>
      </c>
      <c r="D542" s="33" t="s">
        <v>1598</v>
      </c>
      <c r="E542" s="33" t="s">
        <v>2939</v>
      </c>
      <c r="F542" s="33" t="s">
        <v>2940</v>
      </c>
      <c r="G542" s="34">
        <v>44151</v>
      </c>
      <c r="H542" s="33">
        <f t="shared" si="56"/>
        <v>2020</v>
      </c>
      <c r="I542" s="35">
        <v>126</v>
      </c>
      <c r="J542" s="36">
        <v>1.42</v>
      </c>
      <c r="K542" s="35">
        <f t="shared" si="57"/>
        <v>178.92</v>
      </c>
      <c r="L542" s="33" t="s">
        <v>1733</v>
      </c>
      <c r="M542" s="33" t="s">
        <v>1734</v>
      </c>
      <c r="N542" s="33" t="s">
        <v>2941</v>
      </c>
      <c r="O542" s="37" t="s">
        <v>118</v>
      </c>
      <c r="P542" s="33" t="str">
        <f t="shared" si="58"/>
        <v>ja</v>
      </c>
      <c r="Q542" s="33" t="str">
        <f t="shared" si="59"/>
        <v>2017–2020</v>
      </c>
      <c r="R542" s="38">
        <f t="shared" si="60"/>
        <v>0.25</v>
      </c>
      <c r="S542" s="35">
        <f t="shared" si="61"/>
        <v>134.19</v>
      </c>
      <c r="T542" s="39"/>
      <c r="U542" s="33" t="str">
        <f>IF(OR(T542="x",ISNUMBER(MATCH(SUBSTITUTE(A542,"-",""),Kundenbestand!$C$5:$C$3004,0)),ISNUMBER(MATCH(SUBSTITUTE(B542,"-",""),Kundenbestand!$C$5:$C$3004,0))),"x","")</f>
        <v/>
      </c>
      <c r="V542" s="35">
        <f t="shared" si="62"/>
        <v>0</v>
      </c>
    </row>
    <row r="543" spans="1:22" x14ac:dyDescent="0.3">
      <c r="A543" s="33" t="s">
        <v>2942</v>
      </c>
      <c r="B543" s="33" t="s">
        <v>2943</v>
      </c>
      <c r="C543" s="33" t="s">
        <v>233</v>
      </c>
      <c r="D543" s="33" t="s">
        <v>1107</v>
      </c>
      <c r="E543" s="33" t="s">
        <v>2944</v>
      </c>
      <c r="F543" s="33" t="s">
        <v>2945</v>
      </c>
      <c r="G543" s="34">
        <v>44116</v>
      </c>
      <c r="H543" s="33">
        <f t="shared" si="56"/>
        <v>2020</v>
      </c>
      <c r="I543" s="35">
        <v>126</v>
      </c>
      <c r="J543" s="36">
        <v>1.42</v>
      </c>
      <c r="K543" s="35">
        <f t="shared" si="57"/>
        <v>178.92</v>
      </c>
      <c r="L543" s="33" t="s">
        <v>1733</v>
      </c>
      <c r="M543" s="33" t="s">
        <v>1734</v>
      </c>
      <c r="N543" s="33" t="s">
        <v>2946</v>
      </c>
      <c r="O543" s="37" t="s">
        <v>118</v>
      </c>
      <c r="P543" s="33" t="str">
        <f t="shared" si="58"/>
        <v>ja</v>
      </c>
      <c r="Q543" s="33" t="str">
        <f t="shared" si="59"/>
        <v>2017–2020</v>
      </c>
      <c r="R543" s="38">
        <f t="shared" si="60"/>
        <v>0.25</v>
      </c>
      <c r="S543" s="35">
        <f t="shared" si="61"/>
        <v>134.19</v>
      </c>
      <c r="T543" s="39"/>
      <c r="U543" s="33" t="str">
        <f>IF(OR(T543="x",ISNUMBER(MATCH(SUBSTITUTE(A543,"-",""),Kundenbestand!$C$5:$C$3004,0)),ISNUMBER(MATCH(SUBSTITUTE(B543,"-",""),Kundenbestand!$C$5:$C$3004,0))),"x","")</f>
        <v/>
      </c>
      <c r="V543" s="35">
        <f t="shared" si="62"/>
        <v>0</v>
      </c>
    </row>
    <row r="544" spans="1:22" x14ac:dyDescent="0.3">
      <c r="A544" s="33" t="s">
        <v>2947</v>
      </c>
      <c r="B544" s="33" t="s">
        <v>2948</v>
      </c>
      <c r="C544" s="33" t="s">
        <v>233</v>
      </c>
      <c r="D544" s="33" t="s">
        <v>2949</v>
      </c>
      <c r="E544" s="33" t="s">
        <v>2950</v>
      </c>
      <c r="F544" s="33"/>
      <c r="G544" s="34">
        <v>44060</v>
      </c>
      <c r="H544" s="33">
        <f t="shared" si="56"/>
        <v>2020</v>
      </c>
      <c r="I544" s="35">
        <v>126</v>
      </c>
      <c r="J544" s="36">
        <v>1.42</v>
      </c>
      <c r="K544" s="35">
        <f t="shared" si="57"/>
        <v>178.92</v>
      </c>
      <c r="L544" s="33" t="s">
        <v>1733</v>
      </c>
      <c r="M544" s="33" t="s">
        <v>1734</v>
      </c>
      <c r="N544" s="33" t="s">
        <v>2951</v>
      </c>
      <c r="O544" s="37" t="s">
        <v>80</v>
      </c>
      <c r="P544" s="33" t="str">
        <f t="shared" si="58"/>
        <v>ja</v>
      </c>
      <c r="Q544" s="33" t="str">
        <f t="shared" si="59"/>
        <v>2017–2020</v>
      </c>
      <c r="R544" s="38">
        <f t="shared" si="60"/>
        <v>0.25</v>
      </c>
      <c r="S544" s="35">
        <f t="shared" si="61"/>
        <v>134.19</v>
      </c>
      <c r="T544" s="39"/>
      <c r="U544" s="33" t="str">
        <f>IF(OR(T544="x",ISNUMBER(MATCH(SUBSTITUTE(A544,"-",""),Kundenbestand!$C$5:$C$3004,0)),ISNUMBER(MATCH(SUBSTITUTE(B544,"-",""),Kundenbestand!$C$5:$C$3004,0))),"x","")</f>
        <v/>
      </c>
      <c r="V544" s="35">
        <f t="shared" si="62"/>
        <v>0</v>
      </c>
    </row>
    <row r="545" spans="1:22" x14ac:dyDescent="0.3">
      <c r="A545" s="33" t="s">
        <v>2952</v>
      </c>
      <c r="B545" s="33" t="s">
        <v>2953</v>
      </c>
      <c r="C545" s="33" t="s">
        <v>233</v>
      </c>
      <c r="D545" s="33" t="s">
        <v>2954</v>
      </c>
      <c r="E545" s="33" t="s">
        <v>2955</v>
      </c>
      <c r="F545" s="33"/>
      <c r="G545" s="34">
        <v>44130</v>
      </c>
      <c r="H545" s="33">
        <f t="shared" si="56"/>
        <v>2020</v>
      </c>
      <c r="I545" s="35">
        <v>126</v>
      </c>
      <c r="J545" s="36">
        <v>1.42</v>
      </c>
      <c r="K545" s="35">
        <f t="shared" si="57"/>
        <v>178.92</v>
      </c>
      <c r="L545" s="33" t="s">
        <v>1733</v>
      </c>
      <c r="M545" s="33" t="s">
        <v>1734</v>
      </c>
      <c r="N545" s="33" t="s">
        <v>2956</v>
      </c>
      <c r="O545" s="37" t="s">
        <v>118</v>
      </c>
      <c r="P545" s="33" t="str">
        <f t="shared" si="58"/>
        <v>ja</v>
      </c>
      <c r="Q545" s="33" t="str">
        <f t="shared" si="59"/>
        <v>2017–2020</v>
      </c>
      <c r="R545" s="38">
        <f t="shared" si="60"/>
        <v>0.25</v>
      </c>
      <c r="S545" s="35">
        <f t="shared" si="61"/>
        <v>134.19</v>
      </c>
      <c r="T545" s="39"/>
      <c r="U545" s="33" t="str">
        <f>IF(OR(T545="x",ISNUMBER(MATCH(SUBSTITUTE(A545,"-",""),Kundenbestand!$C$5:$C$3004,0)),ISNUMBER(MATCH(SUBSTITUTE(B545,"-",""),Kundenbestand!$C$5:$C$3004,0))),"x","")</f>
        <v/>
      </c>
      <c r="V545" s="35">
        <f t="shared" si="62"/>
        <v>0</v>
      </c>
    </row>
    <row r="546" spans="1:22" x14ac:dyDescent="0.3">
      <c r="A546" s="33" t="s">
        <v>2957</v>
      </c>
      <c r="B546" s="33" t="s">
        <v>2958</v>
      </c>
      <c r="C546" s="33" t="s">
        <v>233</v>
      </c>
      <c r="D546" s="33" t="s">
        <v>491</v>
      </c>
      <c r="E546" s="33" t="s">
        <v>2959</v>
      </c>
      <c r="F546" s="33"/>
      <c r="G546" s="34">
        <v>44304</v>
      </c>
      <c r="H546" s="33">
        <f t="shared" si="56"/>
        <v>2021</v>
      </c>
      <c r="I546" s="35">
        <v>126</v>
      </c>
      <c r="J546" s="36">
        <v>1.42</v>
      </c>
      <c r="K546" s="35">
        <f t="shared" si="57"/>
        <v>178.92</v>
      </c>
      <c r="L546" s="33" t="s">
        <v>1733</v>
      </c>
      <c r="M546" s="33" t="s">
        <v>1734</v>
      </c>
      <c r="N546" s="33" t="s">
        <v>2960</v>
      </c>
      <c r="O546" s="37" t="s">
        <v>94</v>
      </c>
      <c r="P546" s="33" t="str">
        <f t="shared" si="58"/>
        <v>ja</v>
      </c>
      <c r="Q546" s="33" t="str">
        <f t="shared" si="59"/>
        <v>2021–2025</v>
      </c>
      <c r="R546" s="38">
        <f t="shared" si="60"/>
        <v>0.1</v>
      </c>
      <c r="S546" s="35">
        <f t="shared" si="61"/>
        <v>161.02799999999999</v>
      </c>
      <c r="T546" s="39"/>
      <c r="U546" s="33" t="str">
        <f>IF(OR(T546="x",ISNUMBER(MATCH(SUBSTITUTE(A546,"-",""),Kundenbestand!$C$5:$C$3004,0)),ISNUMBER(MATCH(SUBSTITUTE(B546,"-",""),Kundenbestand!$C$5:$C$3004,0))),"x","")</f>
        <v/>
      </c>
      <c r="V546" s="35">
        <f t="shared" si="62"/>
        <v>0</v>
      </c>
    </row>
    <row r="547" spans="1:22" x14ac:dyDescent="0.3">
      <c r="A547" s="33" t="s">
        <v>2961</v>
      </c>
      <c r="B547" s="33" t="s">
        <v>2962</v>
      </c>
      <c r="C547" s="33" t="s">
        <v>233</v>
      </c>
      <c r="D547" s="33" t="s">
        <v>2963</v>
      </c>
      <c r="E547" s="33" t="s">
        <v>2964</v>
      </c>
      <c r="F547" s="33" t="s">
        <v>2965</v>
      </c>
      <c r="G547" s="34">
        <v>44304</v>
      </c>
      <c r="H547" s="33">
        <f t="shared" si="56"/>
        <v>2021</v>
      </c>
      <c r="I547" s="35">
        <v>196</v>
      </c>
      <c r="J547" s="36">
        <v>1.42</v>
      </c>
      <c r="K547" s="35">
        <f t="shared" si="57"/>
        <v>278.32</v>
      </c>
      <c r="L547" s="33" t="s">
        <v>1733</v>
      </c>
      <c r="M547" s="33" t="s">
        <v>1734</v>
      </c>
      <c r="N547" s="33" t="s">
        <v>2966</v>
      </c>
      <c r="O547" s="37" t="s">
        <v>118</v>
      </c>
      <c r="P547" s="33" t="str">
        <f t="shared" si="58"/>
        <v>ja</v>
      </c>
      <c r="Q547" s="33" t="str">
        <f t="shared" si="59"/>
        <v>2021–2025</v>
      </c>
      <c r="R547" s="38">
        <f t="shared" si="60"/>
        <v>0.1</v>
      </c>
      <c r="S547" s="35">
        <f t="shared" si="61"/>
        <v>250.488</v>
      </c>
      <c r="T547" s="39"/>
      <c r="U547" s="33" t="str">
        <f>IF(OR(T547="x",ISNUMBER(MATCH(SUBSTITUTE(A547,"-",""),Kundenbestand!$C$5:$C$3004,0)),ISNUMBER(MATCH(SUBSTITUTE(B547,"-",""),Kundenbestand!$C$5:$C$3004,0))),"x","")</f>
        <v/>
      </c>
      <c r="V547" s="35">
        <f t="shared" si="62"/>
        <v>0</v>
      </c>
    </row>
    <row r="548" spans="1:22" x14ac:dyDescent="0.3">
      <c r="A548" s="33" t="s">
        <v>2967</v>
      </c>
      <c r="B548" s="33" t="s">
        <v>2968</v>
      </c>
      <c r="C548" s="33" t="s">
        <v>233</v>
      </c>
      <c r="D548" s="33" t="s">
        <v>1609</v>
      </c>
      <c r="E548" s="33" t="s">
        <v>2969</v>
      </c>
      <c r="F548" s="33" t="s">
        <v>2970</v>
      </c>
      <c r="G548" s="34">
        <v>44326</v>
      </c>
      <c r="H548" s="33">
        <f t="shared" si="56"/>
        <v>2021</v>
      </c>
      <c r="I548" s="35">
        <v>168</v>
      </c>
      <c r="J548" s="36">
        <v>1.42</v>
      </c>
      <c r="K548" s="35">
        <f t="shared" si="57"/>
        <v>238.56</v>
      </c>
      <c r="L548" s="33" t="s">
        <v>1733</v>
      </c>
      <c r="M548" s="33" t="s">
        <v>1734</v>
      </c>
      <c r="N548" s="33" t="s">
        <v>2971</v>
      </c>
      <c r="O548" s="37" t="s">
        <v>94</v>
      </c>
      <c r="P548" s="33" t="str">
        <f t="shared" si="58"/>
        <v>ja</v>
      </c>
      <c r="Q548" s="33" t="str">
        <f t="shared" si="59"/>
        <v>2021–2025</v>
      </c>
      <c r="R548" s="38">
        <f t="shared" si="60"/>
        <v>0.1</v>
      </c>
      <c r="S548" s="35">
        <f t="shared" si="61"/>
        <v>214.70400000000001</v>
      </c>
      <c r="T548" s="39"/>
      <c r="U548" s="33" t="str">
        <f>IF(OR(T548="x",ISNUMBER(MATCH(SUBSTITUTE(A548,"-",""),Kundenbestand!$C$5:$C$3004,0)),ISNUMBER(MATCH(SUBSTITUTE(B548,"-",""),Kundenbestand!$C$5:$C$3004,0))),"x","")</f>
        <v/>
      </c>
      <c r="V548" s="35">
        <f t="shared" si="62"/>
        <v>0</v>
      </c>
    </row>
    <row r="549" spans="1:22" x14ac:dyDescent="0.3">
      <c r="A549" s="33" t="s">
        <v>2972</v>
      </c>
      <c r="B549" s="33" t="s">
        <v>2973</v>
      </c>
      <c r="C549" s="33" t="s">
        <v>233</v>
      </c>
      <c r="D549" s="33" t="s">
        <v>1034</v>
      </c>
      <c r="E549" s="33" t="s">
        <v>2974</v>
      </c>
      <c r="F549" s="33" t="s">
        <v>2975</v>
      </c>
      <c r="G549" s="34">
        <v>44326</v>
      </c>
      <c r="H549" s="33">
        <f t="shared" si="56"/>
        <v>2021</v>
      </c>
      <c r="I549" s="35">
        <v>182</v>
      </c>
      <c r="J549" s="36">
        <v>1.42</v>
      </c>
      <c r="K549" s="35">
        <f t="shared" si="57"/>
        <v>258.44</v>
      </c>
      <c r="L549" s="33" t="s">
        <v>1733</v>
      </c>
      <c r="M549" s="33" t="s">
        <v>1734</v>
      </c>
      <c r="N549" s="33" t="s">
        <v>2976</v>
      </c>
      <c r="O549" s="37" t="s">
        <v>87</v>
      </c>
      <c r="P549" s="33" t="str">
        <f t="shared" si="58"/>
        <v>ja</v>
      </c>
      <c r="Q549" s="33" t="str">
        <f t="shared" si="59"/>
        <v>2021–2025</v>
      </c>
      <c r="R549" s="38">
        <f t="shared" si="60"/>
        <v>0.1</v>
      </c>
      <c r="S549" s="35">
        <f t="shared" si="61"/>
        <v>232.596</v>
      </c>
      <c r="T549" s="39"/>
      <c r="U549" s="33" t="str">
        <f>IF(OR(T549="x",ISNUMBER(MATCH(SUBSTITUTE(A549,"-",""),Kundenbestand!$C$5:$C$3004,0)),ISNUMBER(MATCH(SUBSTITUTE(B549,"-",""),Kundenbestand!$C$5:$C$3004,0))),"x","")</f>
        <v/>
      </c>
      <c r="V549" s="35">
        <f t="shared" si="62"/>
        <v>0</v>
      </c>
    </row>
    <row r="550" spans="1:22" x14ac:dyDescent="0.3">
      <c r="A550" s="33" t="s">
        <v>2977</v>
      </c>
      <c r="B550" s="33" t="s">
        <v>2978</v>
      </c>
      <c r="C550" s="33" t="s">
        <v>233</v>
      </c>
      <c r="D550" s="33" t="s">
        <v>2979</v>
      </c>
      <c r="E550" s="33" t="s">
        <v>2980</v>
      </c>
      <c r="F550" s="33" t="s">
        <v>2981</v>
      </c>
      <c r="G550" s="34">
        <v>44326</v>
      </c>
      <c r="H550" s="33">
        <f t="shared" si="56"/>
        <v>2021</v>
      </c>
      <c r="I550" s="35">
        <v>238</v>
      </c>
      <c r="J550" s="36">
        <v>1.42</v>
      </c>
      <c r="K550" s="35">
        <f t="shared" si="57"/>
        <v>337.96</v>
      </c>
      <c r="L550" s="33" t="s">
        <v>1733</v>
      </c>
      <c r="M550" s="33" t="s">
        <v>1734</v>
      </c>
      <c r="N550" s="33" t="s">
        <v>2982</v>
      </c>
      <c r="O550" s="37" t="s">
        <v>94</v>
      </c>
      <c r="P550" s="33" t="str">
        <f t="shared" si="58"/>
        <v>ja</v>
      </c>
      <c r="Q550" s="33" t="str">
        <f t="shared" si="59"/>
        <v>2021–2025</v>
      </c>
      <c r="R550" s="38">
        <f t="shared" si="60"/>
        <v>0.1</v>
      </c>
      <c r="S550" s="35">
        <f t="shared" si="61"/>
        <v>304.16399999999999</v>
      </c>
      <c r="T550" s="39"/>
      <c r="U550" s="33" t="str">
        <f>IF(OR(T550="x",ISNUMBER(MATCH(SUBSTITUTE(A550,"-",""),Kundenbestand!$C$5:$C$3004,0)),ISNUMBER(MATCH(SUBSTITUTE(B550,"-",""),Kundenbestand!$C$5:$C$3004,0))),"x","")</f>
        <v/>
      </c>
      <c r="V550" s="35">
        <f t="shared" si="62"/>
        <v>0</v>
      </c>
    </row>
    <row r="551" spans="1:22" x14ac:dyDescent="0.3">
      <c r="A551" s="33" t="s">
        <v>2983</v>
      </c>
      <c r="B551" s="33" t="s">
        <v>2984</v>
      </c>
      <c r="C551" s="33" t="s">
        <v>233</v>
      </c>
      <c r="D551" s="33" t="s">
        <v>2006</v>
      </c>
      <c r="E551" s="33" t="s">
        <v>2985</v>
      </c>
      <c r="F551" s="33"/>
      <c r="G551" s="34">
        <v>44367</v>
      </c>
      <c r="H551" s="33">
        <f t="shared" si="56"/>
        <v>2021</v>
      </c>
      <c r="I551" s="35">
        <v>238</v>
      </c>
      <c r="J551" s="36">
        <v>1.42</v>
      </c>
      <c r="K551" s="35">
        <f t="shared" si="57"/>
        <v>337.96</v>
      </c>
      <c r="L551" s="33" t="s">
        <v>1733</v>
      </c>
      <c r="M551" s="33" t="s">
        <v>1734</v>
      </c>
      <c r="N551" s="33" t="s">
        <v>2986</v>
      </c>
      <c r="O551" s="37" t="s">
        <v>118</v>
      </c>
      <c r="P551" s="33" t="str">
        <f t="shared" si="58"/>
        <v>ja</v>
      </c>
      <c r="Q551" s="33" t="str">
        <f t="shared" si="59"/>
        <v>2021–2025</v>
      </c>
      <c r="R551" s="38">
        <f t="shared" si="60"/>
        <v>0.1</v>
      </c>
      <c r="S551" s="35">
        <f t="shared" si="61"/>
        <v>304.16399999999999</v>
      </c>
      <c r="T551" s="39"/>
      <c r="U551" s="33" t="str">
        <f>IF(OR(T551="x",ISNUMBER(MATCH(SUBSTITUTE(A551,"-",""),Kundenbestand!$C$5:$C$3004,0)),ISNUMBER(MATCH(SUBSTITUTE(B551,"-",""),Kundenbestand!$C$5:$C$3004,0))),"x","")</f>
        <v/>
      </c>
      <c r="V551" s="35">
        <f t="shared" si="62"/>
        <v>0</v>
      </c>
    </row>
    <row r="552" spans="1:22" x14ac:dyDescent="0.3">
      <c r="A552" s="33" t="s">
        <v>2987</v>
      </c>
      <c r="B552" s="33" t="s">
        <v>2988</v>
      </c>
      <c r="C552" s="33" t="s">
        <v>233</v>
      </c>
      <c r="D552" s="33" t="s">
        <v>2989</v>
      </c>
      <c r="E552" s="33" t="s">
        <v>2990</v>
      </c>
      <c r="F552" s="33"/>
      <c r="G552" s="34">
        <v>44304</v>
      </c>
      <c r="H552" s="33">
        <f t="shared" si="56"/>
        <v>2021</v>
      </c>
      <c r="I552" s="35">
        <v>182</v>
      </c>
      <c r="J552" s="36">
        <v>1.42</v>
      </c>
      <c r="K552" s="35">
        <f t="shared" si="57"/>
        <v>258.44</v>
      </c>
      <c r="L552" s="33" t="s">
        <v>1733</v>
      </c>
      <c r="M552" s="33" t="s">
        <v>1734</v>
      </c>
      <c r="N552" s="33" t="s">
        <v>2991</v>
      </c>
      <c r="O552" s="37" t="s">
        <v>118</v>
      </c>
      <c r="P552" s="33" t="str">
        <f t="shared" si="58"/>
        <v>ja</v>
      </c>
      <c r="Q552" s="33" t="str">
        <f t="shared" si="59"/>
        <v>2021–2025</v>
      </c>
      <c r="R552" s="38">
        <f t="shared" si="60"/>
        <v>0.1</v>
      </c>
      <c r="S552" s="35">
        <f t="shared" si="61"/>
        <v>232.596</v>
      </c>
      <c r="T552" s="39"/>
      <c r="U552" s="33" t="str">
        <f>IF(OR(T552="x",ISNUMBER(MATCH(SUBSTITUTE(A552,"-",""),Kundenbestand!$C$5:$C$3004,0)),ISNUMBER(MATCH(SUBSTITUTE(B552,"-",""),Kundenbestand!$C$5:$C$3004,0))),"x","")</f>
        <v/>
      </c>
      <c r="V552" s="35">
        <f t="shared" si="62"/>
        <v>0</v>
      </c>
    </row>
    <row r="553" spans="1:22" x14ac:dyDescent="0.3">
      <c r="A553" s="33" t="s">
        <v>2992</v>
      </c>
      <c r="B553" s="33" t="s">
        <v>2993</v>
      </c>
      <c r="C553" s="33" t="s">
        <v>233</v>
      </c>
      <c r="D553" s="33" t="s">
        <v>1326</v>
      </c>
      <c r="E553" s="33" t="s">
        <v>2994</v>
      </c>
      <c r="F553" s="33" t="s">
        <v>2995</v>
      </c>
      <c r="G553" s="34">
        <v>44367</v>
      </c>
      <c r="H553" s="33">
        <f t="shared" si="56"/>
        <v>2021</v>
      </c>
      <c r="I553" s="35">
        <v>224</v>
      </c>
      <c r="J553" s="36">
        <v>1.42</v>
      </c>
      <c r="K553" s="35">
        <f t="shared" si="57"/>
        <v>318.08</v>
      </c>
      <c r="L553" s="33" t="s">
        <v>1733</v>
      </c>
      <c r="M553" s="33" t="s">
        <v>1734</v>
      </c>
      <c r="N553" s="33" t="s">
        <v>2996</v>
      </c>
      <c r="O553" s="37" t="s">
        <v>94</v>
      </c>
      <c r="P553" s="33" t="str">
        <f t="shared" si="58"/>
        <v>ja</v>
      </c>
      <c r="Q553" s="33" t="str">
        <f t="shared" si="59"/>
        <v>2021–2025</v>
      </c>
      <c r="R553" s="38">
        <f t="shared" si="60"/>
        <v>0.1</v>
      </c>
      <c r="S553" s="35">
        <f t="shared" si="61"/>
        <v>286.27199999999999</v>
      </c>
      <c r="T553" s="39"/>
      <c r="U553" s="33" t="str">
        <f>IF(OR(T553="x",ISNUMBER(MATCH(SUBSTITUTE(A553,"-",""),Kundenbestand!$C$5:$C$3004,0)),ISNUMBER(MATCH(SUBSTITUTE(B553,"-",""),Kundenbestand!$C$5:$C$3004,0))),"x","")</f>
        <v/>
      </c>
      <c r="V553" s="35">
        <f t="shared" si="62"/>
        <v>0</v>
      </c>
    </row>
    <row r="554" spans="1:22" x14ac:dyDescent="0.3">
      <c r="A554" s="33" t="s">
        <v>2997</v>
      </c>
      <c r="B554" s="33" t="s">
        <v>2998</v>
      </c>
      <c r="C554" s="33" t="s">
        <v>233</v>
      </c>
      <c r="D554" s="33" t="s">
        <v>2999</v>
      </c>
      <c r="E554" s="33" t="s">
        <v>3000</v>
      </c>
      <c r="F554" s="33" t="s">
        <v>3001</v>
      </c>
      <c r="G554" s="34">
        <v>44367</v>
      </c>
      <c r="H554" s="33">
        <f t="shared" si="56"/>
        <v>2021</v>
      </c>
      <c r="I554" s="35">
        <v>154</v>
      </c>
      <c r="J554" s="36">
        <v>1.42</v>
      </c>
      <c r="K554" s="35">
        <f t="shared" si="57"/>
        <v>218.67999999999998</v>
      </c>
      <c r="L554" s="33" t="s">
        <v>1733</v>
      </c>
      <c r="M554" s="33" t="s">
        <v>1734</v>
      </c>
      <c r="N554" s="33" t="s">
        <v>3002</v>
      </c>
      <c r="O554" s="37" t="s">
        <v>87</v>
      </c>
      <c r="P554" s="33" t="str">
        <f t="shared" si="58"/>
        <v>ja</v>
      </c>
      <c r="Q554" s="33" t="str">
        <f t="shared" si="59"/>
        <v>2021–2025</v>
      </c>
      <c r="R554" s="38">
        <f t="shared" si="60"/>
        <v>0.1</v>
      </c>
      <c r="S554" s="35">
        <f t="shared" si="61"/>
        <v>196.81199999999998</v>
      </c>
      <c r="T554" s="39"/>
      <c r="U554" s="33" t="str">
        <f>IF(OR(T554="x",ISNUMBER(MATCH(SUBSTITUTE(A554,"-",""),Kundenbestand!$C$5:$C$3004,0)),ISNUMBER(MATCH(SUBSTITUTE(B554,"-",""),Kundenbestand!$C$5:$C$3004,0))),"x","")</f>
        <v/>
      </c>
      <c r="V554" s="35">
        <f t="shared" si="62"/>
        <v>0</v>
      </c>
    </row>
    <row r="555" spans="1:22" x14ac:dyDescent="0.3">
      <c r="A555" s="33" t="s">
        <v>3003</v>
      </c>
      <c r="B555" s="33" t="s">
        <v>3004</v>
      </c>
      <c r="C555" s="33" t="s">
        <v>233</v>
      </c>
      <c r="D555" s="33" t="s">
        <v>1805</v>
      </c>
      <c r="E555" s="33" t="s">
        <v>3005</v>
      </c>
      <c r="F555" s="33"/>
      <c r="G555" s="34">
        <v>44543</v>
      </c>
      <c r="H555" s="33">
        <f t="shared" si="56"/>
        <v>2021</v>
      </c>
      <c r="I555" s="35">
        <v>238</v>
      </c>
      <c r="J555" s="36">
        <v>1.42</v>
      </c>
      <c r="K555" s="35">
        <f t="shared" si="57"/>
        <v>337.96</v>
      </c>
      <c r="L555" s="33" t="s">
        <v>1733</v>
      </c>
      <c r="M555" s="33" t="s">
        <v>1734</v>
      </c>
      <c r="N555" s="33" t="s">
        <v>3006</v>
      </c>
      <c r="O555" s="37" t="s">
        <v>94</v>
      </c>
      <c r="P555" s="33" t="str">
        <f t="shared" si="58"/>
        <v>ja</v>
      </c>
      <c r="Q555" s="33" t="str">
        <f t="shared" si="59"/>
        <v>2021–2025</v>
      </c>
      <c r="R555" s="38">
        <f t="shared" si="60"/>
        <v>0.1</v>
      </c>
      <c r="S555" s="35">
        <f t="shared" si="61"/>
        <v>304.16399999999999</v>
      </c>
      <c r="T555" s="39"/>
      <c r="U555" s="33" t="str">
        <f>IF(OR(T555="x",ISNUMBER(MATCH(SUBSTITUTE(A555,"-",""),Kundenbestand!$C$5:$C$3004,0)),ISNUMBER(MATCH(SUBSTITUTE(B555,"-",""),Kundenbestand!$C$5:$C$3004,0))),"x","")</f>
        <v/>
      </c>
      <c r="V555" s="35">
        <f t="shared" si="62"/>
        <v>0</v>
      </c>
    </row>
    <row r="556" spans="1:22" x14ac:dyDescent="0.3">
      <c r="A556" s="33" t="s">
        <v>3007</v>
      </c>
      <c r="B556" s="33" t="s">
        <v>3008</v>
      </c>
      <c r="C556" s="33" t="s">
        <v>233</v>
      </c>
      <c r="D556" s="33" t="s">
        <v>3009</v>
      </c>
      <c r="E556" s="33" t="s">
        <v>3010</v>
      </c>
      <c r="F556" s="33" t="s">
        <v>3011</v>
      </c>
      <c r="G556" s="34">
        <v>44816</v>
      </c>
      <c r="H556" s="33">
        <f t="shared" si="56"/>
        <v>2022</v>
      </c>
      <c r="I556" s="35">
        <v>266</v>
      </c>
      <c r="J556" s="36">
        <v>1.42</v>
      </c>
      <c r="K556" s="35">
        <f t="shared" si="57"/>
        <v>377.71999999999997</v>
      </c>
      <c r="L556" s="33" t="s">
        <v>1733</v>
      </c>
      <c r="M556" s="33" t="s">
        <v>1734</v>
      </c>
      <c r="N556" s="33" t="s">
        <v>3012</v>
      </c>
      <c r="O556" s="37" t="s">
        <v>94</v>
      </c>
      <c r="P556" s="33" t="str">
        <f t="shared" si="58"/>
        <v>ja</v>
      </c>
      <c r="Q556" s="33" t="str">
        <f t="shared" si="59"/>
        <v>2021–2025</v>
      </c>
      <c r="R556" s="38">
        <f t="shared" si="60"/>
        <v>0.1</v>
      </c>
      <c r="S556" s="35">
        <f t="shared" si="61"/>
        <v>339.94799999999998</v>
      </c>
      <c r="T556" s="39"/>
      <c r="U556" s="33" t="str">
        <f>IF(OR(T556="x",ISNUMBER(MATCH(SUBSTITUTE(A556,"-",""),Kundenbestand!$C$5:$C$3004,0)),ISNUMBER(MATCH(SUBSTITUTE(B556,"-",""),Kundenbestand!$C$5:$C$3004,0))),"x","")</f>
        <v/>
      </c>
      <c r="V556" s="35">
        <f t="shared" si="62"/>
        <v>0</v>
      </c>
    </row>
    <row r="557" spans="1:22" x14ac:dyDescent="0.3">
      <c r="A557" s="33" t="s">
        <v>3013</v>
      </c>
      <c r="B557" s="33" t="s">
        <v>3014</v>
      </c>
      <c r="C557" s="33" t="s">
        <v>233</v>
      </c>
      <c r="D557" s="33" t="s">
        <v>3015</v>
      </c>
      <c r="E557" s="33" t="s">
        <v>3016</v>
      </c>
      <c r="F557" s="33" t="s">
        <v>3017</v>
      </c>
      <c r="G557" s="34">
        <v>44543</v>
      </c>
      <c r="H557" s="33">
        <f t="shared" si="56"/>
        <v>2021</v>
      </c>
      <c r="I557" s="35">
        <v>182</v>
      </c>
      <c r="J557" s="36">
        <v>1.42</v>
      </c>
      <c r="K557" s="35">
        <f t="shared" si="57"/>
        <v>258.44</v>
      </c>
      <c r="L557" s="33" t="s">
        <v>1733</v>
      </c>
      <c r="M557" s="33" t="s">
        <v>1734</v>
      </c>
      <c r="N557" s="33" t="s">
        <v>3018</v>
      </c>
      <c r="O557" s="37" t="s">
        <v>87</v>
      </c>
      <c r="P557" s="33" t="str">
        <f t="shared" si="58"/>
        <v>ja</v>
      </c>
      <c r="Q557" s="33" t="str">
        <f t="shared" si="59"/>
        <v>2021–2025</v>
      </c>
      <c r="R557" s="38">
        <f t="shared" si="60"/>
        <v>0.1</v>
      </c>
      <c r="S557" s="35">
        <f t="shared" si="61"/>
        <v>232.596</v>
      </c>
      <c r="T557" s="39"/>
      <c r="U557" s="33" t="str">
        <f>IF(OR(T557="x",ISNUMBER(MATCH(SUBSTITUTE(A557,"-",""),Kundenbestand!$C$5:$C$3004,0)),ISNUMBER(MATCH(SUBSTITUTE(B557,"-",""),Kundenbestand!$C$5:$C$3004,0))),"x","")</f>
        <v/>
      </c>
      <c r="V557" s="35">
        <f t="shared" si="62"/>
        <v>0</v>
      </c>
    </row>
    <row r="558" spans="1:22" x14ac:dyDescent="0.3">
      <c r="A558" s="33" t="s">
        <v>3019</v>
      </c>
      <c r="B558" s="33" t="s">
        <v>3020</v>
      </c>
      <c r="C558" s="33" t="s">
        <v>233</v>
      </c>
      <c r="D558" s="33" t="s">
        <v>3021</v>
      </c>
      <c r="E558" s="33" t="s">
        <v>3022</v>
      </c>
      <c r="F558" s="33" t="s">
        <v>3023</v>
      </c>
      <c r="G558" s="34">
        <v>44521</v>
      </c>
      <c r="H558" s="33">
        <f t="shared" si="56"/>
        <v>2021</v>
      </c>
      <c r="I558" s="35">
        <v>196</v>
      </c>
      <c r="J558" s="36">
        <v>1.42</v>
      </c>
      <c r="K558" s="35">
        <f t="shared" si="57"/>
        <v>278.32</v>
      </c>
      <c r="L558" s="33" t="s">
        <v>1733</v>
      </c>
      <c r="M558" s="33" t="s">
        <v>1734</v>
      </c>
      <c r="N558" s="33" t="s">
        <v>3024</v>
      </c>
      <c r="O558" s="37" t="s">
        <v>87</v>
      </c>
      <c r="P558" s="33" t="str">
        <f t="shared" si="58"/>
        <v>ja</v>
      </c>
      <c r="Q558" s="33" t="str">
        <f t="shared" si="59"/>
        <v>2021–2025</v>
      </c>
      <c r="R558" s="38">
        <f t="shared" si="60"/>
        <v>0.1</v>
      </c>
      <c r="S558" s="35">
        <f t="shared" si="61"/>
        <v>250.488</v>
      </c>
      <c r="T558" s="39"/>
      <c r="U558" s="33" t="str">
        <f>IF(OR(T558="x",ISNUMBER(MATCH(SUBSTITUTE(A558,"-",""),Kundenbestand!$C$5:$C$3004,0)),ISNUMBER(MATCH(SUBSTITUTE(B558,"-",""),Kundenbestand!$C$5:$C$3004,0))),"x","")</f>
        <v/>
      </c>
      <c r="V558" s="35">
        <f t="shared" si="62"/>
        <v>0</v>
      </c>
    </row>
    <row r="559" spans="1:22" x14ac:dyDescent="0.3">
      <c r="A559" s="33" t="s">
        <v>3025</v>
      </c>
      <c r="B559" s="33" t="s">
        <v>3026</v>
      </c>
      <c r="C559" s="33" t="s">
        <v>233</v>
      </c>
      <c r="D559" s="33" t="s">
        <v>3027</v>
      </c>
      <c r="E559" s="33" t="s">
        <v>3028</v>
      </c>
      <c r="F559" s="33"/>
      <c r="G559" s="34">
        <v>44304</v>
      </c>
      <c r="H559" s="33">
        <f t="shared" si="56"/>
        <v>2021</v>
      </c>
      <c r="I559" s="35">
        <v>175</v>
      </c>
      <c r="J559" s="36">
        <v>1.42</v>
      </c>
      <c r="K559" s="35">
        <f t="shared" si="57"/>
        <v>248.5</v>
      </c>
      <c r="L559" s="33" t="s">
        <v>1733</v>
      </c>
      <c r="M559" s="33" t="s">
        <v>1734</v>
      </c>
      <c r="N559" s="33" t="s">
        <v>3029</v>
      </c>
      <c r="O559" s="37" t="s">
        <v>118</v>
      </c>
      <c r="P559" s="33" t="str">
        <f t="shared" si="58"/>
        <v>ja</v>
      </c>
      <c r="Q559" s="33" t="str">
        <f t="shared" si="59"/>
        <v>2021–2025</v>
      </c>
      <c r="R559" s="38">
        <f t="shared" si="60"/>
        <v>0.1</v>
      </c>
      <c r="S559" s="35">
        <f t="shared" si="61"/>
        <v>223.65</v>
      </c>
      <c r="T559" s="39"/>
      <c r="U559" s="33" t="str">
        <f>IF(OR(T559="x",ISNUMBER(MATCH(SUBSTITUTE(A559,"-",""),Kundenbestand!$C$5:$C$3004,0)),ISNUMBER(MATCH(SUBSTITUTE(B559,"-",""),Kundenbestand!$C$5:$C$3004,0))),"x","")</f>
        <v/>
      </c>
      <c r="V559" s="35">
        <f t="shared" si="62"/>
        <v>0</v>
      </c>
    </row>
    <row r="560" spans="1:22" x14ac:dyDescent="0.3">
      <c r="A560" s="33" t="s">
        <v>3030</v>
      </c>
      <c r="B560" s="33" t="s">
        <v>3031</v>
      </c>
      <c r="C560" s="33" t="s">
        <v>233</v>
      </c>
      <c r="D560" s="33" t="s">
        <v>3032</v>
      </c>
      <c r="E560" s="33" t="s">
        <v>3033</v>
      </c>
      <c r="F560" s="33" t="s">
        <v>3034</v>
      </c>
      <c r="G560" s="34">
        <v>44326</v>
      </c>
      <c r="H560" s="33">
        <f t="shared" si="56"/>
        <v>2021</v>
      </c>
      <c r="I560" s="35">
        <v>168</v>
      </c>
      <c r="J560" s="36">
        <v>1.42</v>
      </c>
      <c r="K560" s="35">
        <f t="shared" si="57"/>
        <v>238.56</v>
      </c>
      <c r="L560" s="33" t="s">
        <v>1733</v>
      </c>
      <c r="M560" s="33" t="s">
        <v>1734</v>
      </c>
      <c r="N560" s="33" t="s">
        <v>3035</v>
      </c>
      <c r="O560" s="37" t="s">
        <v>118</v>
      </c>
      <c r="P560" s="33" t="str">
        <f t="shared" si="58"/>
        <v>ja</v>
      </c>
      <c r="Q560" s="33" t="str">
        <f t="shared" si="59"/>
        <v>2021–2025</v>
      </c>
      <c r="R560" s="38">
        <f t="shared" si="60"/>
        <v>0.1</v>
      </c>
      <c r="S560" s="35">
        <f t="shared" si="61"/>
        <v>214.70400000000001</v>
      </c>
      <c r="T560" s="39"/>
      <c r="U560" s="33" t="str">
        <f>IF(OR(T560="x",ISNUMBER(MATCH(SUBSTITUTE(A560,"-",""),Kundenbestand!$C$5:$C$3004,0)),ISNUMBER(MATCH(SUBSTITUTE(B560,"-",""),Kundenbestand!$C$5:$C$3004,0))),"x","")</f>
        <v/>
      </c>
      <c r="V560" s="35">
        <f t="shared" si="62"/>
        <v>0</v>
      </c>
    </row>
    <row r="561" spans="1:22" x14ac:dyDescent="0.3">
      <c r="A561" s="33" t="s">
        <v>3036</v>
      </c>
      <c r="B561" s="33" t="s">
        <v>3037</v>
      </c>
      <c r="C561" s="33" t="s">
        <v>233</v>
      </c>
      <c r="D561" s="33" t="s">
        <v>3038</v>
      </c>
      <c r="E561" s="33" t="s">
        <v>3039</v>
      </c>
      <c r="F561" s="33" t="s">
        <v>3040</v>
      </c>
      <c r="G561" s="34">
        <v>44326</v>
      </c>
      <c r="H561" s="33">
        <f t="shared" si="56"/>
        <v>2021</v>
      </c>
      <c r="I561" s="35">
        <v>182</v>
      </c>
      <c r="J561" s="36">
        <v>1.42</v>
      </c>
      <c r="K561" s="35">
        <f t="shared" si="57"/>
        <v>258.44</v>
      </c>
      <c r="L561" s="33" t="s">
        <v>1733</v>
      </c>
      <c r="M561" s="33" t="s">
        <v>1734</v>
      </c>
      <c r="N561" s="33" t="s">
        <v>3041</v>
      </c>
      <c r="O561" s="37" t="s">
        <v>94</v>
      </c>
      <c r="P561" s="33" t="str">
        <f t="shared" si="58"/>
        <v>ja</v>
      </c>
      <c r="Q561" s="33" t="str">
        <f t="shared" si="59"/>
        <v>2021–2025</v>
      </c>
      <c r="R561" s="38">
        <f t="shared" si="60"/>
        <v>0.1</v>
      </c>
      <c r="S561" s="35">
        <f t="shared" si="61"/>
        <v>232.596</v>
      </c>
      <c r="T561" s="39"/>
      <c r="U561" s="33" t="str">
        <f>IF(OR(T561="x",ISNUMBER(MATCH(SUBSTITUTE(A561,"-",""),Kundenbestand!$C$5:$C$3004,0)),ISNUMBER(MATCH(SUBSTITUTE(B561,"-",""),Kundenbestand!$C$5:$C$3004,0))),"x","")</f>
        <v/>
      </c>
      <c r="V561" s="35">
        <f t="shared" si="62"/>
        <v>0</v>
      </c>
    </row>
    <row r="562" spans="1:22" x14ac:dyDescent="0.3">
      <c r="A562" s="33" t="s">
        <v>3042</v>
      </c>
      <c r="B562" s="33" t="s">
        <v>3043</v>
      </c>
      <c r="C562" s="33" t="s">
        <v>233</v>
      </c>
      <c r="D562" s="33" t="s">
        <v>3044</v>
      </c>
      <c r="E562" s="33" t="s">
        <v>3045</v>
      </c>
      <c r="F562" s="33" t="s">
        <v>3017</v>
      </c>
      <c r="G562" s="34">
        <v>44578</v>
      </c>
      <c r="H562" s="33">
        <f t="shared" si="56"/>
        <v>2022</v>
      </c>
      <c r="I562" s="35">
        <v>182</v>
      </c>
      <c r="J562" s="36">
        <v>1.42</v>
      </c>
      <c r="K562" s="35">
        <f t="shared" si="57"/>
        <v>258.44</v>
      </c>
      <c r="L562" s="33" t="s">
        <v>1733</v>
      </c>
      <c r="M562" s="33" t="s">
        <v>1734</v>
      </c>
      <c r="N562" s="33" t="s">
        <v>3046</v>
      </c>
      <c r="O562" s="37" t="s">
        <v>94</v>
      </c>
      <c r="P562" s="33" t="str">
        <f t="shared" si="58"/>
        <v>ja</v>
      </c>
      <c r="Q562" s="33" t="str">
        <f t="shared" si="59"/>
        <v>2021–2025</v>
      </c>
      <c r="R562" s="38">
        <f t="shared" si="60"/>
        <v>0.1</v>
      </c>
      <c r="S562" s="35">
        <f t="shared" si="61"/>
        <v>232.596</v>
      </c>
      <c r="T562" s="39"/>
      <c r="U562" s="33" t="str">
        <f>IF(OR(T562="x",ISNUMBER(MATCH(SUBSTITUTE(A562,"-",""),Kundenbestand!$C$5:$C$3004,0)),ISNUMBER(MATCH(SUBSTITUTE(B562,"-",""),Kundenbestand!$C$5:$C$3004,0))),"x","")</f>
        <v/>
      </c>
      <c r="V562" s="35">
        <f t="shared" si="62"/>
        <v>0</v>
      </c>
    </row>
    <row r="563" spans="1:22" x14ac:dyDescent="0.3">
      <c r="A563" s="33" t="s">
        <v>3047</v>
      </c>
      <c r="B563" s="33" t="s">
        <v>3048</v>
      </c>
      <c r="C563" s="33" t="s">
        <v>233</v>
      </c>
      <c r="D563" s="33" t="s">
        <v>3049</v>
      </c>
      <c r="E563" s="33" t="s">
        <v>3050</v>
      </c>
      <c r="F563" s="33" t="s">
        <v>3051</v>
      </c>
      <c r="G563" s="34">
        <v>44697</v>
      </c>
      <c r="H563" s="33">
        <f t="shared" si="56"/>
        <v>2022</v>
      </c>
      <c r="I563" s="35">
        <v>210</v>
      </c>
      <c r="J563" s="36">
        <v>1.42</v>
      </c>
      <c r="K563" s="35">
        <f t="shared" si="57"/>
        <v>298.2</v>
      </c>
      <c r="L563" s="33" t="s">
        <v>1733</v>
      </c>
      <c r="M563" s="33" t="s">
        <v>1734</v>
      </c>
      <c r="N563" s="33" t="s">
        <v>3052</v>
      </c>
      <c r="O563" s="37" t="s">
        <v>118</v>
      </c>
      <c r="P563" s="33" t="str">
        <f t="shared" si="58"/>
        <v>ja</v>
      </c>
      <c r="Q563" s="33" t="str">
        <f t="shared" si="59"/>
        <v>2021–2025</v>
      </c>
      <c r="R563" s="38">
        <f t="shared" si="60"/>
        <v>0.1</v>
      </c>
      <c r="S563" s="35">
        <f t="shared" si="61"/>
        <v>268.38</v>
      </c>
      <c r="T563" s="39"/>
      <c r="U563" s="33" t="str">
        <f>IF(OR(T563="x",ISNUMBER(MATCH(SUBSTITUTE(A563,"-",""),Kundenbestand!$C$5:$C$3004,0)),ISNUMBER(MATCH(SUBSTITUTE(B563,"-",""),Kundenbestand!$C$5:$C$3004,0))),"x","")</f>
        <v/>
      </c>
      <c r="V563" s="35">
        <f t="shared" si="62"/>
        <v>0</v>
      </c>
    </row>
    <row r="564" spans="1:22" x14ac:dyDescent="0.3">
      <c r="A564" s="33" t="s">
        <v>3053</v>
      </c>
      <c r="B564" s="33" t="s">
        <v>3054</v>
      </c>
      <c r="C564" s="33" t="s">
        <v>233</v>
      </c>
      <c r="D564" s="33" t="s">
        <v>3055</v>
      </c>
      <c r="E564" s="33" t="s">
        <v>3056</v>
      </c>
      <c r="F564" s="33" t="s">
        <v>3057</v>
      </c>
      <c r="G564" s="34">
        <v>44304</v>
      </c>
      <c r="H564" s="33">
        <f t="shared" si="56"/>
        <v>2021</v>
      </c>
      <c r="I564" s="35">
        <v>154</v>
      </c>
      <c r="J564" s="36">
        <v>1.42</v>
      </c>
      <c r="K564" s="35">
        <f t="shared" si="57"/>
        <v>218.67999999999998</v>
      </c>
      <c r="L564" s="33" t="s">
        <v>1733</v>
      </c>
      <c r="M564" s="33" t="s">
        <v>1734</v>
      </c>
      <c r="N564" s="33" t="s">
        <v>3058</v>
      </c>
      <c r="O564" s="37" t="s">
        <v>118</v>
      </c>
      <c r="P564" s="33" t="str">
        <f t="shared" si="58"/>
        <v>ja</v>
      </c>
      <c r="Q564" s="33" t="str">
        <f t="shared" si="59"/>
        <v>2021–2025</v>
      </c>
      <c r="R564" s="38">
        <f t="shared" si="60"/>
        <v>0.1</v>
      </c>
      <c r="S564" s="35">
        <f t="shared" si="61"/>
        <v>196.81199999999998</v>
      </c>
      <c r="T564" s="39"/>
      <c r="U564" s="33" t="str">
        <f>IF(OR(T564="x",ISNUMBER(MATCH(SUBSTITUTE(A564,"-",""),Kundenbestand!$C$5:$C$3004,0)),ISNUMBER(MATCH(SUBSTITUTE(B564,"-",""),Kundenbestand!$C$5:$C$3004,0))),"x","")</f>
        <v/>
      </c>
      <c r="V564" s="35">
        <f t="shared" si="62"/>
        <v>0</v>
      </c>
    </row>
    <row r="565" spans="1:22" x14ac:dyDescent="0.3">
      <c r="A565" s="33" t="s">
        <v>3059</v>
      </c>
      <c r="B565" s="33" t="s">
        <v>3060</v>
      </c>
      <c r="C565" s="33" t="s">
        <v>233</v>
      </c>
      <c r="D565" s="33" t="s">
        <v>3061</v>
      </c>
      <c r="E565" s="33" t="s">
        <v>3062</v>
      </c>
      <c r="F565" s="33"/>
      <c r="G565" s="34">
        <v>44326</v>
      </c>
      <c r="H565" s="33">
        <f t="shared" si="56"/>
        <v>2021</v>
      </c>
      <c r="I565" s="35">
        <v>112</v>
      </c>
      <c r="J565" s="36">
        <v>1.42</v>
      </c>
      <c r="K565" s="35">
        <f t="shared" si="57"/>
        <v>159.04</v>
      </c>
      <c r="L565" s="33" t="s">
        <v>1733</v>
      </c>
      <c r="M565" s="33" t="s">
        <v>1734</v>
      </c>
      <c r="N565" s="33" t="s">
        <v>3063</v>
      </c>
      <c r="O565" s="37" t="s">
        <v>118</v>
      </c>
      <c r="P565" s="33" t="str">
        <f t="shared" si="58"/>
        <v>ja</v>
      </c>
      <c r="Q565" s="33" t="str">
        <f t="shared" si="59"/>
        <v>2021–2025</v>
      </c>
      <c r="R565" s="38">
        <f t="shared" si="60"/>
        <v>0.1</v>
      </c>
      <c r="S565" s="35">
        <f t="shared" si="61"/>
        <v>143.136</v>
      </c>
      <c r="T565" s="39"/>
      <c r="U565" s="33" t="str">
        <f>IF(OR(T565="x",ISNUMBER(MATCH(SUBSTITUTE(A565,"-",""),Kundenbestand!$C$5:$C$3004,0)),ISNUMBER(MATCH(SUBSTITUTE(B565,"-",""),Kundenbestand!$C$5:$C$3004,0))),"x","")</f>
        <v/>
      </c>
      <c r="V565" s="35">
        <f t="shared" si="62"/>
        <v>0</v>
      </c>
    </row>
    <row r="566" spans="1:22" x14ac:dyDescent="0.3">
      <c r="A566" s="33" t="s">
        <v>3064</v>
      </c>
      <c r="B566" s="33" t="s">
        <v>3065</v>
      </c>
      <c r="C566" s="33" t="s">
        <v>233</v>
      </c>
      <c r="D566" s="33" t="s">
        <v>3066</v>
      </c>
      <c r="E566" s="33" t="s">
        <v>3067</v>
      </c>
      <c r="F566" s="33" t="s">
        <v>3068</v>
      </c>
      <c r="G566" s="34">
        <v>44304</v>
      </c>
      <c r="H566" s="33">
        <f t="shared" si="56"/>
        <v>2021</v>
      </c>
      <c r="I566" s="35">
        <v>112</v>
      </c>
      <c r="J566" s="36">
        <v>1.42</v>
      </c>
      <c r="K566" s="35">
        <f t="shared" si="57"/>
        <v>159.04</v>
      </c>
      <c r="L566" s="33" t="s">
        <v>1733</v>
      </c>
      <c r="M566" s="33" t="s">
        <v>1734</v>
      </c>
      <c r="N566" s="33" t="s">
        <v>3069</v>
      </c>
      <c r="O566" s="37" t="s">
        <v>118</v>
      </c>
      <c r="P566" s="33" t="str">
        <f t="shared" si="58"/>
        <v>ja</v>
      </c>
      <c r="Q566" s="33" t="str">
        <f t="shared" si="59"/>
        <v>2021–2025</v>
      </c>
      <c r="R566" s="38">
        <f t="shared" si="60"/>
        <v>0.1</v>
      </c>
      <c r="S566" s="35">
        <f t="shared" si="61"/>
        <v>143.136</v>
      </c>
      <c r="T566" s="39"/>
      <c r="U566" s="33" t="str">
        <f>IF(OR(T566="x",ISNUMBER(MATCH(SUBSTITUTE(A566,"-",""),Kundenbestand!$C$5:$C$3004,0)),ISNUMBER(MATCH(SUBSTITUTE(B566,"-",""),Kundenbestand!$C$5:$C$3004,0))),"x","")</f>
        <v/>
      </c>
      <c r="V566" s="35">
        <f t="shared" si="62"/>
        <v>0</v>
      </c>
    </row>
    <row r="567" spans="1:22" x14ac:dyDescent="0.3">
      <c r="A567" s="33" t="s">
        <v>3070</v>
      </c>
      <c r="B567" s="33" t="s">
        <v>3071</v>
      </c>
      <c r="C567" s="33" t="s">
        <v>233</v>
      </c>
      <c r="D567" s="33" t="s">
        <v>3072</v>
      </c>
      <c r="E567" s="33" t="s">
        <v>3073</v>
      </c>
      <c r="F567" s="33" t="s">
        <v>3074</v>
      </c>
      <c r="G567" s="34">
        <v>44262</v>
      </c>
      <c r="H567" s="33">
        <f t="shared" si="56"/>
        <v>2021</v>
      </c>
      <c r="I567" s="35">
        <v>105</v>
      </c>
      <c r="J567" s="36">
        <v>1.42</v>
      </c>
      <c r="K567" s="35">
        <f t="shared" si="57"/>
        <v>149.1</v>
      </c>
      <c r="L567" s="33" t="s">
        <v>1733</v>
      </c>
      <c r="M567" s="33" t="s">
        <v>1734</v>
      </c>
      <c r="N567" s="33" t="s">
        <v>3075</v>
      </c>
      <c r="O567" s="37" t="s">
        <v>118</v>
      </c>
      <c r="P567" s="33" t="str">
        <f t="shared" si="58"/>
        <v>ja</v>
      </c>
      <c r="Q567" s="33" t="str">
        <f t="shared" si="59"/>
        <v>2021–2025</v>
      </c>
      <c r="R567" s="38">
        <f t="shared" si="60"/>
        <v>0.1</v>
      </c>
      <c r="S567" s="35">
        <f t="shared" si="61"/>
        <v>134.19</v>
      </c>
      <c r="T567" s="39"/>
      <c r="U567" s="33" t="str">
        <f>IF(OR(T567="x",ISNUMBER(MATCH(SUBSTITUTE(A567,"-",""),Kundenbestand!$C$5:$C$3004,0)),ISNUMBER(MATCH(SUBSTITUTE(B567,"-",""),Kundenbestand!$C$5:$C$3004,0))),"x","")</f>
        <v/>
      </c>
      <c r="V567" s="35">
        <f t="shared" si="62"/>
        <v>0</v>
      </c>
    </row>
    <row r="568" spans="1:22" x14ac:dyDescent="0.3">
      <c r="A568" s="33" t="s">
        <v>3076</v>
      </c>
      <c r="B568" s="33" t="s">
        <v>3077</v>
      </c>
      <c r="C568" s="33" t="s">
        <v>233</v>
      </c>
      <c r="D568" s="33" t="s">
        <v>473</v>
      </c>
      <c r="E568" s="33" t="s">
        <v>3078</v>
      </c>
      <c r="F568" s="33" t="s">
        <v>3079</v>
      </c>
      <c r="G568" s="34">
        <v>44304</v>
      </c>
      <c r="H568" s="33">
        <f t="shared" si="56"/>
        <v>2021</v>
      </c>
      <c r="I568" s="35">
        <v>112</v>
      </c>
      <c r="J568" s="36">
        <v>1.42</v>
      </c>
      <c r="K568" s="35">
        <f t="shared" si="57"/>
        <v>159.04</v>
      </c>
      <c r="L568" s="33" t="s">
        <v>1733</v>
      </c>
      <c r="M568" s="33" t="s">
        <v>1734</v>
      </c>
      <c r="N568" s="33" t="s">
        <v>3080</v>
      </c>
      <c r="O568" s="37" t="s">
        <v>80</v>
      </c>
      <c r="P568" s="33" t="str">
        <f t="shared" si="58"/>
        <v>ja</v>
      </c>
      <c r="Q568" s="33" t="str">
        <f t="shared" si="59"/>
        <v>2021–2025</v>
      </c>
      <c r="R568" s="38">
        <f t="shared" si="60"/>
        <v>0.1</v>
      </c>
      <c r="S568" s="35">
        <f t="shared" si="61"/>
        <v>143.136</v>
      </c>
      <c r="T568" s="39"/>
      <c r="U568" s="33" t="str">
        <f>IF(OR(T568="x",ISNUMBER(MATCH(SUBSTITUTE(A568,"-",""),Kundenbestand!$C$5:$C$3004,0)),ISNUMBER(MATCH(SUBSTITUTE(B568,"-",""),Kundenbestand!$C$5:$C$3004,0))),"x","")</f>
        <v/>
      </c>
      <c r="V568" s="35">
        <f t="shared" si="62"/>
        <v>0</v>
      </c>
    </row>
    <row r="569" spans="1:22" x14ac:dyDescent="0.3">
      <c r="A569" s="33" t="s">
        <v>3081</v>
      </c>
      <c r="B569" s="33" t="s">
        <v>3082</v>
      </c>
      <c r="C569" s="33" t="s">
        <v>233</v>
      </c>
      <c r="D569" s="33" t="s">
        <v>1003</v>
      </c>
      <c r="E569" s="33" t="s">
        <v>3083</v>
      </c>
      <c r="F569" s="33" t="s">
        <v>3084</v>
      </c>
      <c r="G569" s="34">
        <v>44262</v>
      </c>
      <c r="H569" s="33">
        <f t="shared" si="56"/>
        <v>2021</v>
      </c>
      <c r="I569" s="35">
        <v>112</v>
      </c>
      <c r="J569" s="36">
        <v>1.42</v>
      </c>
      <c r="K569" s="35">
        <f t="shared" si="57"/>
        <v>159.04</v>
      </c>
      <c r="L569" s="33" t="s">
        <v>1733</v>
      </c>
      <c r="M569" s="33" t="s">
        <v>1734</v>
      </c>
      <c r="N569" s="33" t="s">
        <v>3085</v>
      </c>
      <c r="O569" s="37" t="s">
        <v>118</v>
      </c>
      <c r="P569" s="33" t="str">
        <f t="shared" si="58"/>
        <v>ja</v>
      </c>
      <c r="Q569" s="33" t="str">
        <f t="shared" si="59"/>
        <v>2021–2025</v>
      </c>
      <c r="R569" s="38">
        <f t="shared" si="60"/>
        <v>0.1</v>
      </c>
      <c r="S569" s="35">
        <f t="shared" si="61"/>
        <v>143.136</v>
      </c>
      <c r="T569" s="39"/>
      <c r="U569" s="33" t="str">
        <f>IF(OR(T569="x",ISNUMBER(MATCH(SUBSTITUTE(A569,"-",""),Kundenbestand!$C$5:$C$3004,0)),ISNUMBER(MATCH(SUBSTITUTE(B569,"-",""),Kundenbestand!$C$5:$C$3004,0))),"x","")</f>
        <v/>
      </c>
      <c r="V569" s="35">
        <f t="shared" si="62"/>
        <v>0</v>
      </c>
    </row>
    <row r="570" spans="1:22" x14ac:dyDescent="0.3">
      <c r="A570" s="33" t="s">
        <v>3086</v>
      </c>
      <c r="B570" s="33" t="s">
        <v>3087</v>
      </c>
      <c r="C570" s="33" t="s">
        <v>233</v>
      </c>
      <c r="D570" s="33" t="s">
        <v>3088</v>
      </c>
      <c r="E570" s="33" t="s">
        <v>3089</v>
      </c>
      <c r="F570" s="33" t="s">
        <v>3090</v>
      </c>
      <c r="G570" s="34">
        <v>44242</v>
      </c>
      <c r="H570" s="33">
        <f t="shared" si="56"/>
        <v>2021</v>
      </c>
      <c r="I570" s="35">
        <v>105</v>
      </c>
      <c r="J570" s="36">
        <v>1.42</v>
      </c>
      <c r="K570" s="35">
        <f t="shared" si="57"/>
        <v>149.1</v>
      </c>
      <c r="L570" s="33" t="s">
        <v>1733</v>
      </c>
      <c r="M570" s="33" t="s">
        <v>1734</v>
      </c>
      <c r="N570" s="33" t="s">
        <v>3091</v>
      </c>
      <c r="O570" s="37" t="s">
        <v>94</v>
      </c>
      <c r="P570" s="33" t="str">
        <f t="shared" si="58"/>
        <v>ja</v>
      </c>
      <c r="Q570" s="33" t="str">
        <f t="shared" si="59"/>
        <v>2021–2025</v>
      </c>
      <c r="R570" s="38">
        <f t="shared" si="60"/>
        <v>0.1</v>
      </c>
      <c r="S570" s="35">
        <f t="shared" si="61"/>
        <v>134.19</v>
      </c>
      <c r="T570" s="39"/>
      <c r="U570" s="33" t="str">
        <f>IF(OR(T570="x",ISNUMBER(MATCH(SUBSTITUTE(A570,"-",""),Kundenbestand!$C$5:$C$3004,0)),ISNUMBER(MATCH(SUBSTITUTE(B570,"-",""),Kundenbestand!$C$5:$C$3004,0))),"x","")</f>
        <v/>
      </c>
      <c r="V570" s="35">
        <f t="shared" si="62"/>
        <v>0</v>
      </c>
    </row>
    <row r="571" spans="1:22" x14ac:dyDescent="0.3">
      <c r="A571" s="33" t="s">
        <v>3092</v>
      </c>
      <c r="B571" s="33" t="s">
        <v>3093</v>
      </c>
      <c r="C571" s="33" t="s">
        <v>1691</v>
      </c>
      <c r="D571" s="33" t="s">
        <v>1719</v>
      </c>
      <c r="E571" s="33" t="s">
        <v>3094</v>
      </c>
      <c r="F571" s="33" t="s">
        <v>3095</v>
      </c>
      <c r="G571" s="34">
        <v>44283</v>
      </c>
      <c r="H571" s="33">
        <f t="shared" si="56"/>
        <v>2021</v>
      </c>
      <c r="I571" s="35">
        <v>196</v>
      </c>
      <c r="J571" s="36">
        <v>1.42</v>
      </c>
      <c r="K571" s="35">
        <f t="shared" si="57"/>
        <v>278.32</v>
      </c>
      <c r="L571" s="33" t="s">
        <v>1733</v>
      </c>
      <c r="M571" s="33" t="s">
        <v>1734</v>
      </c>
      <c r="N571" s="33" t="s">
        <v>3096</v>
      </c>
      <c r="O571" s="37" t="s">
        <v>94</v>
      </c>
      <c r="P571" s="33" t="str">
        <f t="shared" si="58"/>
        <v>ja</v>
      </c>
      <c r="Q571" s="33" t="str">
        <f t="shared" si="59"/>
        <v>2021–2025</v>
      </c>
      <c r="R571" s="38">
        <f t="shared" si="60"/>
        <v>0.1</v>
      </c>
      <c r="S571" s="35">
        <f t="shared" si="61"/>
        <v>250.488</v>
      </c>
      <c r="T571" s="39"/>
      <c r="U571" s="33" t="str">
        <f>IF(OR(T571="x",ISNUMBER(MATCH(SUBSTITUTE(A571,"-",""),Kundenbestand!$C$5:$C$3004,0)),ISNUMBER(MATCH(SUBSTITUTE(B571,"-",""),Kundenbestand!$C$5:$C$3004,0))),"x","")</f>
        <v/>
      </c>
      <c r="V571" s="35">
        <f t="shared" si="62"/>
        <v>0</v>
      </c>
    </row>
    <row r="572" spans="1:22" x14ac:dyDescent="0.3">
      <c r="A572" s="33" t="s">
        <v>3097</v>
      </c>
      <c r="B572" s="33" t="s">
        <v>3098</v>
      </c>
      <c r="C572" s="33" t="s">
        <v>233</v>
      </c>
      <c r="D572" s="33" t="s">
        <v>3099</v>
      </c>
      <c r="E572" s="33" t="s">
        <v>2859</v>
      </c>
      <c r="F572" s="33" t="s">
        <v>3100</v>
      </c>
      <c r="G572" s="34">
        <v>44479</v>
      </c>
      <c r="H572" s="33">
        <f t="shared" si="56"/>
        <v>2021</v>
      </c>
      <c r="I572" s="35">
        <v>280</v>
      </c>
      <c r="J572" s="36">
        <v>1.42</v>
      </c>
      <c r="K572" s="35">
        <f t="shared" si="57"/>
        <v>397.59999999999997</v>
      </c>
      <c r="L572" s="33" t="s">
        <v>1733</v>
      </c>
      <c r="M572" s="33" t="s">
        <v>1734</v>
      </c>
      <c r="N572" s="33" t="s">
        <v>3101</v>
      </c>
      <c r="O572" s="37" t="s">
        <v>213</v>
      </c>
      <c r="P572" s="33" t="str">
        <f t="shared" si="58"/>
        <v>ja</v>
      </c>
      <c r="Q572" s="33" t="str">
        <f t="shared" si="59"/>
        <v>2021–2025</v>
      </c>
      <c r="R572" s="38">
        <f t="shared" si="60"/>
        <v>0.1</v>
      </c>
      <c r="S572" s="35">
        <f t="shared" si="61"/>
        <v>357.84</v>
      </c>
      <c r="T572" s="39"/>
      <c r="U572" s="33" t="str">
        <f>IF(OR(T572="x",ISNUMBER(MATCH(SUBSTITUTE(A572,"-",""),Kundenbestand!$C$5:$C$3004,0)),ISNUMBER(MATCH(SUBSTITUTE(B572,"-",""),Kundenbestand!$C$5:$C$3004,0))),"x","")</f>
        <v/>
      </c>
      <c r="V572" s="35">
        <f t="shared" si="62"/>
        <v>0</v>
      </c>
    </row>
    <row r="573" spans="1:22" x14ac:dyDescent="0.3">
      <c r="A573" s="33" t="s">
        <v>3102</v>
      </c>
      <c r="B573" s="33" t="s">
        <v>3103</v>
      </c>
      <c r="C573" s="33" t="s">
        <v>233</v>
      </c>
      <c r="D573" s="33" t="s">
        <v>1784</v>
      </c>
      <c r="E573" s="33" t="s">
        <v>3104</v>
      </c>
      <c r="F573" s="33" t="s">
        <v>3105</v>
      </c>
      <c r="G573" s="34">
        <v>44830</v>
      </c>
      <c r="H573" s="33">
        <f t="shared" si="56"/>
        <v>2022</v>
      </c>
      <c r="I573" s="35">
        <v>168</v>
      </c>
      <c r="J573" s="36">
        <v>1.42</v>
      </c>
      <c r="K573" s="35">
        <f t="shared" si="57"/>
        <v>238.56</v>
      </c>
      <c r="L573" s="33" t="s">
        <v>1733</v>
      </c>
      <c r="M573" s="33" t="s">
        <v>1734</v>
      </c>
      <c r="N573" s="33" t="s">
        <v>3106</v>
      </c>
      <c r="O573" s="37" t="s">
        <v>118</v>
      </c>
      <c r="P573" s="33" t="str">
        <f t="shared" si="58"/>
        <v>ja</v>
      </c>
      <c r="Q573" s="33" t="str">
        <f t="shared" si="59"/>
        <v>2021–2025</v>
      </c>
      <c r="R573" s="38">
        <f t="shared" si="60"/>
        <v>0.1</v>
      </c>
      <c r="S573" s="35">
        <f t="shared" si="61"/>
        <v>214.70400000000001</v>
      </c>
      <c r="T573" s="39"/>
      <c r="U573" s="33" t="str">
        <f>IF(OR(T573="x",ISNUMBER(MATCH(SUBSTITUTE(A573,"-",""),Kundenbestand!$C$5:$C$3004,0)),ISNUMBER(MATCH(SUBSTITUTE(B573,"-",""),Kundenbestand!$C$5:$C$3004,0))),"x","")</f>
        <v/>
      </c>
      <c r="V573" s="35">
        <f t="shared" si="62"/>
        <v>0</v>
      </c>
    </row>
    <row r="574" spans="1:22" x14ac:dyDescent="0.3">
      <c r="A574" s="33" t="s">
        <v>3107</v>
      </c>
      <c r="B574" s="33" t="s">
        <v>3108</v>
      </c>
      <c r="C574" s="33" t="s">
        <v>233</v>
      </c>
      <c r="D574" s="33" t="s">
        <v>444</v>
      </c>
      <c r="E574" s="33" t="s">
        <v>3109</v>
      </c>
      <c r="F574" s="33" t="s">
        <v>3110</v>
      </c>
      <c r="G574" s="34">
        <v>44424</v>
      </c>
      <c r="H574" s="33">
        <f t="shared" si="56"/>
        <v>2021</v>
      </c>
      <c r="I574" s="35">
        <v>175</v>
      </c>
      <c r="J574" s="36">
        <v>1.42</v>
      </c>
      <c r="K574" s="35">
        <f t="shared" si="57"/>
        <v>248.5</v>
      </c>
      <c r="L574" s="33" t="s">
        <v>1733</v>
      </c>
      <c r="M574" s="33" t="s">
        <v>1734</v>
      </c>
      <c r="N574" s="33" t="s">
        <v>3111</v>
      </c>
      <c r="O574" s="37" t="s">
        <v>118</v>
      </c>
      <c r="P574" s="33" t="str">
        <f t="shared" si="58"/>
        <v>ja</v>
      </c>
      <c r="Q574" s="33" t="str">
        <f t="shared" si="59"/>
        <v>2021–2025</v>
      </c>
      <c r="R574" s="38">
        <f t="shared" si="60"/>
        <v>0.1</v>
      </c>
      <c r="S574" s="35">
        <f t="shared" si="61"/>
        <v>223.65</v>
      </c>
      <c r="T574" s="39"/>
      <c r="U574" s="33" t="str">
        <f>IF(OR(T574="x",ISNUMBER(MATCH(SUBSTITUTE(A574,"-",""),Kundenbestand!$C$5:$C$3004,0)),ISNUMBER(MATCH(SUBSTITUTE(B574,"-",""),Kundenbestand!$C$5:$C$3004,0))),"x","")</f>
        <v/>
      </c>
      <c r="V574" s="35">
        <f t="shared" si="62"/>
        <v>0</v>
      </c>
    </row>
    <row r="575" spans="1:22" x14ac:dyDescent="0.3">
      <c r="A575" s="33" t="s">
        <v>3112</v>
      </c>
      <c r="B575" s="33" t="s">
        <v>3113</v>
      </c>
      <c r="C575" s="33" t="s">
        <v>233</v>
      </c>
      <c r="D575" s="33" t="s">
        <v>3114</v>
      </c>
      <c r="E575" s="33" t="s">
        <v>3115</v>
      </c>
      <c r="F575" s="33" t="s">
        <v>3116</v>
      </c>
      <c r="G575" s="34">
        <v>44479</v>
      </c>
      <c r="H575" s="33">
        <f t="shared" si="56"/>
        <v>2021</v>
      </c>
      <c r="I575" s="35">
        <v>196</v>
      </c>
      <c r="J575" s="36">
        <v>1.42</v>
      </c>
      <c r="K575" s="35">
        <f t="shared" si="57"/>
        <v>278.32</v>
      </c>
      <c r="L575" s="33" t="s">
        <v>1733</v>
      </c>
      <c r="M575" s="33" t="s">
        <v>1734</v>
      </c>
      <c r="N575" s="33" t="s">
        <v>3117</v>
      </c>
      <c r="O575" s="37" t="s">
        <v>80</v>
      </c>
      <c r="P575" s="33" t="str">
        <f t="shared" si="58"/>
        <v>ja</v>
      </c>
      <c r="Q575" s="33" t="str">
        <f t="shared" si="59"/>
        <v>2021–2025</v>
      </c>
      <c r="R575" s="38">
        <f t="shared" si="60"/>
        <v>0.1</v>
      </c>
      <c r="S575" s="35">
        <f t="shared" si="61"/>
        <v>250.488</v>
      </c>
      <c r="T575" s="39"/>
      <c r="U575" s="33" t="str">
        <f>IF(OR(T575="x",ISNUMBER(MATCH(SUBSTITUTE(A575,"-",""),Kundenbestand!$C$5:$C$3004,0)),ISNUMBER(MATCH(SUBSTITUTE(B575,"-",""),Kundenbestand!$C$5:$C$3004,0))),"x","")</f>
        <v/>
      </c>
      <c r="V575" s="35">
        <f t="shared" si="62"/>
        <v>0</v>
      </c>
    </row>
    <row r="576" spans="1:22" x14ac:dyDescent="0.3">
      <c r="A576" s="33" t="s">
        <v>3118</v>
      </c>
      <c r="B576" s="33" t="s">
        <v>3119</v>
      </c>
      <c r="C576" s="33" t="s">
        <v>233</v>
      </c>
      <c r="D576" s="33" t="s">
        <v>3120</v>
      </c>
      <c r="E576" s="33" t="s">
        <v>1817</v>
      </c>
      <c r="F576" s="33" t="s">
        <v>3121</v>
      </c>
      <c r="G576" s="34">
        <v>44543</v>
      </c>
      <c r="H576" s="33">
        <f t="shared" si="56"/>
        <v>2021</v>
      </c>
      <c r="I576" s="35">
        <v>406</v>
      </c>
      <c r="J576" s="36">
        <v>1.42</v>
      </c>
      <c r="K576" s="35">
        <f t="shared" si="57"/>
        <v>576.52</v>
      </c>
      <c r="L576" s="33" t="s">
        <v>1733</v>
      </c>
      <c r="M576" s="33" t="s">
        <v>1734</v>
      </c>
      <c r="N576" s="33" t="s">
        <v>3122</v>
      </c>
      <c r="O576" s="37" t="s">
        <v>87</v>
      </c>
      <c r="P576" s="33" t="str">
        <f t="shared" si="58"/>
        <v>ja</v>
      </c>
      <c r="Q576" s="33" t="str">
        <f t="shared" si="59"/>
        <v>2021–2025</v>
      </c>
      <c r="R576" s="38">
        <f t="shared" si="60"/>
        <v>0.1</v>
      </c>
      <c r="S576" s="35">
        <f t="shared" si="61"/>
        <v>518.86800000000005</v>
      </c>
      <c r="T576" s="39"/>
      <c r="U576" s="33" t="str">
        <f>IF(OR(T576="x",ISNUMBER(MATCH(SUBSTITUTE(A576,"-",""),Kundenbestand!$C$5:$C$3004,0)),ISNUMBER(MATCH(SUBSTITUTE(B576,"-",""),Kundenbestand!$C$5:$C$3004,0))),"x","")</f>
        <v/>
      </c>
      <c r="V576" s="35">
        <f t="shared" si="62"/>
        <v>0</v>
      </c>
    </row>
    <row r="577" spans="1:22" x14ac:dyDescent="0.3">
      <c r="A577" s="33" t="s">
        <v>3123</v>
      </c>
      <c r="B577" s="33" t="s">
        <v>3124</v>
      </c>
      <c r="C577" s="33" t="s">
        <v>233</v>
      </c>
      <c r="D577" s="33" t="s">
        <v>3125</v>
      </c>
      <c r="E577" s="33" t="s">
        <v>3126</v>
      </c>
      <c r="F577" s="33" t="s">
        <v>3127</v>
      </c>
      <c r="G577" s="34">
        <v>44451</v>
      </c>
      <c r="H577" s="33">
        <f t="shared" si="56"/>
        <v>2021</v>
      </c>
      <c r="I577" s="35">
        <v>434</v>
      </c>
      <c r="J577" s="36">
        <v>1.42</v>
      </c>
      <c r="K577" s="35">
        <f t="shared" si="57"/>
        <v>616.28</v>
      </c>
      <c r="L577" s="33" t="s">
        <v>1733</v>
      </c>
      <c r="M577" s="33" t="s">
        <v>1734</v>
      </c>
      <c r="N577" s="33" t="s">
        <v>3128</v>
      </c>
      <c r="O577" s="37" t="s">
        <v>87</v>
      </c>
      <c r="P577" s="33" t="str">
        <f t="shared" si="58"/>
        <v>ja</v>
      </c>
      <c r="Q577" s="33" t="str">
        <f t="shared" si="59"/>
        <v>2021–2025</v>
      </c>
      <c r="R577" s="38">
        <f t="shared" si="60"/>
        <v>0.1</v>
      </c>
      <c r="S577" s="35">
        <f t="shared" si="61"/>
        <v>554.65200000000004</v>
      </c>
      <c r="T577" s="39"/>
      <c r="U577" s="33" t="str">
        <f>IF(OR(T577="x",ISNUMBER(MATCH(SUBSTITUTE(A577,"-",""),Kundenbestand!$C$5:$C$3004,0)),ISNUMBER(MATCH(SUBSTITUTE(B577,"-",""),Kundenbestand!$C$5:$C$3004,0))),"x","")</f>
        <v/>
      </c>
      <c r="V577" s="35">
        <f t="shared" si="62"/>
        <v>0</v>
      </c>
    </row>
    <row r="578" spans="1:22" x14ac:dyDescent="0.3">
      <c r="A578" s="33" t="s">
        <v>3129</v>
      </c>
      <c r="B578" s="33" t="s">
        <v>3130</v>
      </c>
      <c r="C578" s="33" t="s">
        <v>233</v>
      </c>
      <c r="D578" s="33" t="s">
        <v>3131</v>
      </c>
      <c r="E578" s="33" t="s">
        <v>3132</v>
      </c>
      <c r="F578" s="33" t="s">
        <v>3133</v>
      </c>
      <c r="G578" s="34">
        <v>44521</v>
      </c>
      <c r="H578" s="33">
        <f t="shared" ref="H578:H641" si="63">IF(ISNUMBER(G578),YEAR(G578),"")</f>
        <v>2021</v>
      </c>
      <c r="I578" s="35">
        <v>154.01</v>
      </c>
      <c r="J578" s="36">
        <v>1.42</v>
      </c>
      <c r="K578" s="35">
        <f t="shared" ref="K578:K641" si="64">IF(AND(ISNUMBER(I578),ISNUMBER(J578)),I578*J578,0)</f>
        <v>218.69419999999997</v>
      </c>
      <c r="L578" s="33" t="s">
        <v>1733</v>
      </c>
      <c r="M578" s="33" t="s">
        <v>1734</v>
      </c>
      <c r="N578" s="33" t="s">
        <v>3134</v>
      </c>
      <c r="O578" s="37" t="s">
        <v>87</v>
      </c>
      <c r="P578" s="33" t="str">
        <f t="shared" ref="P578:P641" si="65">IF(LEFT(L578,13)="Inlibra Paket","nein – Frontlist 2026",IF(K578&lt;=0,"nein – Preis fehlt","ja"))</f>
        <v>ja</v>
      </c>
      <c r="Q578" s="33" t="str">
        <f t="shared" ref="Q578:Q641" si="66">IF(H578="","",INDEX(Klasse_Name,MATCH(H578,Klasse_ab,1)))</f>
        <v>2021–2025</v>
      </c>
      <c r="R578" s="38">
        <f t="shared" ref="R578:R641" si="67">IF(H578="",0,INDEX(Klasse_Rabatt,MATCH(H578,Klasse_ab,1)))</f>
        <v>0.1</v>
      </c>
      <c r="S578" s="35">
        <f t="shared" ref="S578:S641" si="68">IF(P578="ja",K578*(1-R578),0)</f>
        <v>196.82477999999998</v>
      </c>
      <c r="T578" s="39"/>
      <c r="U578" s="33" t="str">
        <f>IF(OR(T578="x",ISNUMBER(MATCH(SUBSTITUTE(A578,"-",""),Kundenbestand!$C$5:$C$3004,0)),ISNUMBER(MATCH(SUBSTITUTE(B578,"-",""),Kundenbestand!$C$5:$C$3004,0))),"x","")</f>
        <v/>
      </c>
      <c r="V578" s="35">
        <f t="shared" ref="V578:V641" si="69">IF(U578="x",S578,0)</f>
        <v>0</v>
      </c>
    </row>
    <row r="579" spans="1:22" x14ac:dyDescent="0.3">
      <c r="A579" s="33" t="s">
        <v>3135</v>
      </c>
      <c r="B579" s="33" t="s">
        <v>3136</v>
      </c>
      <c r="C579" s="33" t="s">
        <v>233</v>
      </c>
      <c r="D579" s="33" t="s">
        <v>3137</v>
      </c>
      <c r="E579" s="33" t="s">
        <v>3138</v>
      </c>
      <c r="F579" s="33" t="s">
        <v>3139</v>
      </c>
      <c r="G579" s="34">
        <v>44543</v>
      </c>
      <c r="H579" s="33">
        <f t="shared" si="63"/>
        <v>2021</v>
      </c>
      <c r="I579" s="35">
        <v>238</v>
      </c>
      <c r="J579" s="36">
        <v>1.42</v>
      </c>
      <c r="K579" s="35">
        <f t="shared" si="64"/>
        <v>337.96</v>
      </c>
      <c r="L579" s="33" t="s">
        <v>1733</v>
      </c>
      <c r="M579" s="33" t="s">
        <v>1734</v>
      </c>
      <c r="N579" s="33" t="s">
        <v>3140</v>
      </c>
      <c r="O579" s="37" t="s">
        <v>118</v>
      </c>
      <c r="P579" s="33" t="str">
        <f t="shared" si="65"/>
        <v>ja</v>
      </c>
      <c r="Q579" s="33" t="str">
        <f t="shared" si="66"/>
        <v>2021–2025</v>
      </c>
      <c r="R579" s="38">
        <f t="shared" si="67"/>
        <v>0.1</v>
      </c>
      <c r="S579" s="35">
        <f t="shared" si="68"/>
        <v>304.16399999999999</v>
      </c>
      <c r="T579" s="39"/>
      <c r="U579" s="33" t="str">
        <f>IF(OR(T579="x",ISNUMBER(MATCH(SUBSTITUTE(A579,"-",""),Kundenbestand!$C$5:$C$3004,0)),ISNUMBER(MATCH(SUBSTITUTE(B579,"-",""),Kundenbestand!$C$5:$C$3004,0))),"x","")</f>
        <v/>
      </c>
      <c r="V579" s="35">
        <f t="shared" si="69"/>
        <v>0</v>
      </c>
    </row>
    <row r="580" spans="1:22" x14ac:dyDescent="0.3">
      <c r="A580" s="33" t="s">
        <v>3141</v>
      </c>
      <c r="B580" s="33" t="s">
        <v>3142</v>
      </c>
      <c r="C580" s="33" t="s">
        <v>233</v>
      </c>
      <c r="D580" s="33" t="s">
        <v>3143</v>
      </c>
      <c r="E580" s="33" t="s">
        <v>3144</v>
      </c>
      <c r="F580" s="33"/>
      <c r="G580" s="34">
        <v>44451</v>
      </c>
      <c r="H580" s="33">
        <f t="shared" si="63"/>
        <v>2021</v>
      </c>
      <c r="I580" s="35">
        <v>154.01</v>
      </c>
      <c r="J580" s="36">
        <v>1.42</v>
      </c>
      <c r="K580" s="35">
        <f t="shared" si="64"/>
        <v>218.69419999999997</v>
      </c>
      <c r="L580" s="33" t="s">
        <v>1733</v>
      </c>
      <c r="M580" s="33" t="s">
        <v>1734</v>
      </c>
      <c r="N580" s="33" t="s">
        <v>3145</v>
      </c>
      <c r="O580" s="37" t="s">
        <v>118</v>
      </c>
      <c r="P580" s="33" t="str">
        <f t="shared" si="65"/>
        <v>ja</v>
      </c>
      <c r="Q580" s="33" t="str">
        <f t="shared" si="66"/>
        <v>2021–2025</v>
      </c>
      <c r="R580" s="38">
        <f t="shared" si="67"/>
        <v>0.1</v>
      </c>
      <c r="S580" s="35">
        <f t="shared" si="68"/>
        <v>196.82477999999998</v>
      </c>
      <c r="T580" s="39"/>
      <c r="U580" s="33" t="str">
        <f>IF(OR(T580="x",ISNUMBER(MATCH(SUBSTITUTE(A580,"-",""),Kundenbestand!$C$5:$C$3004,0)),ISNUMBER(MATCH(SUBSTITUTE(B580,"-",""),Kundenbestand!$C$5:$C$3004,0))),"x","")</f>
        <v/>
      </c>
      <c r="V580" s="35">
        <f t="shared" si="69"/>
        <v>0</v>
      </c>
    </row>
    <row r="581" spans="1:22" x14ac:dyDescent="0.3">
      <c r="A581" s="33" t="s">
        <v>3146</v>
      </c>
      <c r="B581" s="33" t="s">
        <v>3147</v>
      </c>
      <c r="C581" s="33" t="s">
        <v>233</v>
      </c>
      <c r="D581" s="33" t="s">
        <v>3148</v>
      </c>
      <c r="E581" s="33" t="s">
        <v>3149</v>
      </c>
      <c r="F581" s="33"/>
      <c r="G581" s="34">
        <v>44501</v>
      </c>
      <c r="H581" s="33">
        <f t="shared" si="63"/>
        <v>2021</v>
      </c>
      <c r="I581" s="35">
        <v>196</v>
      </c>
      <c r="J581" s="36">
        <v>1.42</v>
      </c>
      <c r="K581" s="35">
        <f t="shared" si="64"/>
        <v>278.32</v>
      </c>
      <c r="L581" s="33" t="s">
        <v>1733</v>
      </c>
      <c r="M581" s="33" t="s">
        <v>1734</v>
      </c>
      <c r="N581" s="33" t="s">
        <v>3150</v>
      </c>
      <c r="O581" s="37" t="s">
        <v>118</v>
      </c>
      <c r="P581" s="33" t="str">
        <f t="shared" si="65"/>
        <v>ja</v>
      </c>
      <c r="Q581" s="33" t="str">
        <f t="shared" si="66"/>
        <v>2021–2025</v>
      </c>
      <c r="R581" s="38">
        <f t="shared" si="67"/>
        <v>0.1</v>
      </c>
      <c r="S581" s="35">
        <f t="shared" si="68"/>
        <v>250.488</v>
      </c>
      <c r="T581" s="39"/>
      <c r="U581" s="33" t="str">
        <f>IF(OR(T581="x",ISNUMBER(MATCH(SUBSTITUTE(A581,"-",""),Kundenbestand!$C$5:$C$3004,0)),ISNUMBER(MATCH(SUBSTITUTE(B581,"-",""),Kundenbestand!$C$5:$C$3004,0))),"x","")</f>
        <v/>
      </c>
      <c r="V581" s="35">
        <f t="shared" si="69"/>
        <v>0</v>
      </c>
    </row>
    <row r="582" spans="1:22" x14ac:dyDescent="0.3">
      <c r="A582" s="33" t="s">
        <v>3151</v>
      </c>
      <c r="B582" s="33" t="s">
        <v>3152</v>
      </c>
      <c r="C582" s="33" t="s">
        <v>233</v>
      </c>
      <c r="D582" s="33" t="s">
        <v>3153</v>
      </c>
      <c r="E582" s="33" t="s">
        <v>3154</v>
      </c>
      <c r="F582" s="33" t="s">
        <v>3155</v>
      </c>
      <c r="G582" s="34">
        <v>44479</v>
      </c>
      <c r="H582" s="33">
        <f t="shared" si="63"/>
        <v>2021</v>
      </c>
      <c r="I582" s="35">
        <v>196</v>
      </c>
      <c r="J582" s="36">
        <v>1.42</v>
      </c>
      <c r="K582" s="35">
        <f t="shared" si="64"/>
        <v>278.32</v>
      </c>
      <c r="L582" s="33" t="s">
        <v>1733</v>
      </c>
      <c r="M582" s="33" t="s">
        <v>1734</v>
      </c>
      <c r="N582" s="33" t="s">
        <v>2177</v>
      </c>
      <c r="O582" s="37" t="s">
        <v>118</v>
      </c>
      <c r="P582" s="33" t="str">
        <f t="shared" si="65"/>
        <v>ja</v>
      </c>
      <c r="Q582" s="33" t="str">
        <f t="shared" si="66"/>
        <v>2021–2025</v>
      </c>
      <c r="R582" s="38">
        <f t="shared" si="67"/>
        <v>0.1</v>
      </c>
      <c r="S582" s="35">
        <f t="shared" si="68"/>
        <v>250.488</v>
      </c>
      <c r="T582" s="39"/>
      <c r="U582" s="33" t="str">
        <f>IF(OR(T582="x",ISNUMBER(MATCH(SUBSTITUTE(A582,"-",""),Kundenbestand!$C$5:$C$3004,0)),ISNUMBER(MATCH(SUBSTITUTE(B582,"-",""),Kundenbestand!$C$5:$C$3004,0))),"x","")</f>
        <v/>
      </c>
      <c r="V582" s="35">
        <f t="shared" si="69"/>
        <v>0</v>
      </c>
    </row>
    <row r="583" spans="1:22" x14ac:dyDescent="0.3">
      <c r="A583" s="33" t="s">
        <v>3156</v>
      </c>
      <c r="B583" s="33" t="s">
        <v>3157</v>
      </c>
      <c r="C583" s="33" t="s">
        <v>233</v>
      </c>
      <c r="D583" s="33" t="s">
        <v>3158</v>
      </c>
      <c r="E583" s="33" t="s">
        <v>3159</v>
      </c>
      <c r="F583" s="33"/>
      <c r="G583" s="34">
        <v>44627</v>
      </c>
      <c r="H583" s="33">
        <f t="shared" si="63"/>
        <v>2022</v>
      </c>
      <c r="I583" s="35">
        <v>168</v>
      </c>
      <c r="J583" s="36">
        <v>1.42</v>
      </c>
      <c r="K583" s="35">
        <f t="shared" si="64"/>
        <v>238.56</v>
      </c>
      <c r="L583" s="33" t="s">
        <v>1733</v>
      </c>
      <c r="M583" s="33" t="s">
        <v>1734</v>
      </c>
      <c r="N583" s="33" t="s">
        <v>3160</v>
      </c>
      <c r="O583" s="37" t="s">
        <v>118</v>
      </c>
      <c r="P583" s="33" t="str">
        <f t="shared" si="65"/>
        <v>ja</v>
      </c>
      <c r="Q583" s="33" t="str">
        <f t="shared" si="66"/>
        <v>2021–2025</v>
      </c>
      <c r="R583" s="38">
        <f t="shared" si="67"/>
        <v>0.1</v>
      </c>
      <c r="S583" s="35">
        <f t="shared" si="68"/>
        <v>214.70400000000001</v>
      </c>
      <c r="T583" s="39"/>
      <c r="U583" s="33" t="str">
        <f>IF(OR(T583="x",ISNUMBER(MATCH(SUBSTITUTE(A583,"-",""),Kundenbestand!$C$5:$C$3004,0)),ISNUMBER(MATCH(SUBSTITUTE(B583,"-",""),Kundenbestand!$C$5:$C$3004,0))),"x","")</f>
        <v/>
      </c>
      <c r="V583" s="35">
        <f t="shared" si="69"/>
        <v>0</v>
      </c>
    </row>
    <row r="584" spans="1:22" x14ac:dyDescent="0.3">
      <c r="A584" s="33" t="s">
        <v>3161</v>
      </c>
      <c r="B584" s="33" t="s">
        <v>3162</v>
      </c>
      <c r="C584" s="33" t="s">
        <v>233</v>
      </c>
      <c r="D584" s="33" t="s">
        <v>503</v>
      </c>
      <c r="E584" s="33" t="s">
        <v>3163</v>
      </c>
      <c r="F584" s="33" t="s">
        <v>3164</v>
      </c>
      <c r="G584" s="34">
        <v>44578</v>
      </c>
      <c r="H584" s="33">
        <f t="shared" si="63"/>
        <v>2022</v>
      </c>
      <c r="I584" s="35">
        <v>154.01</v>
      </c>
      <c r="J584" s="36">
        <v>1.42</v>
      </c>
      <c r="K584" s="35">
        <f t="shared" si="64"/>
        <v>218.69419999999997</v>
      </c>
      <c r="L584" s="33" t="s">
        <v>1733</v>
      </c>
      <c r="M584" s="33" t="s">
        <v>1734</v>
      </c>
      <c r="N584" s="33" t="s">
        <v>3165</v>
      </c>
      <c r="O584" s="37" t="s">
        <v>87</v>
      </c>
      <c r="P584" s="33" t="str">
        <f t="shared" si="65"/>
        <v>ja</v>
      </c>
      <c r="Q584" s="33" t="str">
        <f t="shared" si="66"/>
        <v>2021–2025</v>
      </c>
      <c r="R584" s="38">
        <f t="shared" si="67"/>
        <v>0.1</v>
      </c>
      <c r="S584" s="35">
        <f t="shared" si="68"/>
        <v>196.82477999999998</v>
      </c>
      <c r="T584" s="39"/>
      <c r="U584" s="33" t="str">
        <f>IF(OR(T584="x",ISNUMBER(MATCH(SUBSTITUTE(A584,"-",""),Kundenbestand!$C$5:$C$3004,0)),ISNUMBER(MATCH(SUBSTITUTE(B584,"-",""),Kundenbestand!$C$5:$C$3004,0))),"x","")</f>
        <v/>
      </c>
      <c r="V584" s="35">
        <f t="shared" si="69"/>
        <v>0</v>
      </c>
    </row>
    <row r="585" spans="1:22" x14ac:dyDescent="0.3">
      <c r="A585" s="33" t="s">
        <v>3166</v>
      </c>
      <c r="B585" s="33" t="s">
        <v>3167</v>
      </c>
      <c r="C585" s="33" t="s">
        <v>233</v>
      </c>
      <c r="D585" s="33" t="s">
        <v>3168</v>
      </c>
      <c r="E585" s="33" t="s">
        <v>3169</v>
      </c>
      <c r="F585" s="33" t="s">
        <v>3170</v>
      </c>
      <c r="G585" s="34">
        <v>44479</v>
      </c>
      <c r="H585" s="33">
        <f t="shared" si="63"/>
        <v>2021</v>
      </c>
      <c r="I585" s="35">
        <v>175</v>
      </c>
      <c r="J585" s="36">
        <v>1.42</v>
      </c>
      <c r="K585" s="35">
        <f t="shared" si="64"/>
        <v>248.5</v>
      </c>
      <c r="L585" s="33" t="s">
        <v>1733</v>
      </c>
      <c r="M585" s="33" t="s">
        <v>1734</v>
      </c>
      <c r="N585" s="33" t="s">
        <v>3171</v>
      </c>
      <c r="O585" s="37" t="s">
        <v>118</v>
      </c>
      <c r="P585" s="33" t="str">
        <f t="shared" si="65"/>
        <v>ja</v>
      </c>
      <c r="Q585" s="33" t="str">
        <f t="shared" si="66"/>
        <v>2021–2025</v>
      </c>
      <c r="R585" s="38">
        <f t="shared" si="67"/>
        <v>0.1</v>
      </c>
      <c r="S585" s="35">
        <f t="shared" si="68"/>
        <v>223.65</v>
      </c>
      <c r="T585" s="39"/>
      <c r="U585" s="33" t="str">
        <f>IF(OR(T585="x",ISNUMBER(MATCH(SUBSTITUTE(A585,"-",""),Kundenbestand!$C$5:$C$3004,0)),ISNUMBER(MATCH(SUBSTITUTE(B585,"-",""),Kundenbestand!$C$5:$C$3004,0))),"x","")</f>
        <v/>
      </c>
      <c r="V585" s="35">
        <f t="shared" si="69"/>
        <v>0</v>
      </c>
    </row>
    <row r="586" spans="1:22" x14ac:dyDescent="0.3">
      <c r="A586" s="33" t="s">
        <v>3172</v>
      </c>
      <c r="B586" s="33" t="s">
        <v>3173</v>
      </c>
      <c r="C586" s="33" t="s">
        <v>233</v>
      </c>
      <c r="D586" s="33" t="s">
        <v>3174</v>
      </c>
      <c r="E586" s="33" t="s">
        <v>3175</v>
      </c>
      <c r="F586" s="33" t="s">
        <v>3176</v>
      </c>
      <c r="G586" s="34">
        <v>44578</v>
      </c>
      <c r="H586" s="33">
        <f t="shared" si="63"/>
        <v>2022</v>
      </c>
      <c r="I586" s="35">
        <v>182</v>
      </c>
      <c r="J586" s="36">
        <v>1.42</v>
      </c>
      <c r="K586" s="35">
        <f t="shared" si="64"/>
        <v>258.44</v>
      </c>
      <c r="L586" s="33" t="s">
        <v>1733</v>
      </c>
      <c r="M586" s="33" t="s">
        <v>1734</v>
      </c>
      <c r="N586" s="33" t="s">
        <v>3177</v>
      </c>
      <c r="O586" s="37" t="s">
        <v>94</v>
      </c>
      <c r="P586" s="33" t="str">
        <f t="shared" si="65"/>
        <v>ja</v>
      </c>
      <c r="Q586" s="33" t="str">
        <f t="shared" si="66"/>
        <v>2021–2025</v>
      </c>
      <c r="R586" s="38">
        <f t="shared" si="67"/>
        <v>0.1</v>
      </c>
      <c r="S586" s="35">
        <f t="shared" si="68"/>
        <v>232.596</v>
      </c>
      <c r="T586" s="39"/>
      <c r="U586" s="33" t="str">
        <f>IF(OR(T586="x",ISNUMBER(MATCH(SUBSTITUTE(A586,"-",""),Kundenbestand!$C$5:$C$3004,0)),ISNUMBER(MATCH(SUBSTITUTE(B586,"-",""),Kundenbestand!$C$5:$C$3004,0))),"x","")</f>
        <v/>
      </c>
      <c r="V586" s="35">
        <f t="shared" si="69"/>
        <v>0</v>
      </c>
    </row>
    <row r="587" spans="1:22" x14ac:dyDescent="0.3">
      <c r="A587" s="33" t="s">
        <v>3178</v>
      </c>
      <c r="B587" s="33" t="s">
        <v>3179</v>
      </c>
      <c r="C587" s="33" t="s">
        <v>233</v>
      </c>
      <c r="D587" s="33" t="s">
        <v>3180</v>
      </c>
      <c r="E587" s="33" t="s">
        <v>3181</v>
      </c>
      <c r="F587" s="33"/>
      <c r="G587" s="34">
        <v>44451</v>
      </c>
      <c r="H587" s="33">
        <f t="shared" si="63"/>
        <v>2021</v>
      </c>
      <c r="I587" s="35">
        <v>168</v>
      </c>
      <c r="J587" s="36">
        <v>1.42</v>
      </c>
      <c r="K587" s="35">
        <f t="shared" si="64"/>
        <v>238.56</v>
      </c>
      <c r="L587" s="33" t="s">
        <v>1733</v>
      </c>
      <c r="M587" s="33" t="s">
        <v>1734</v>
      </c>
      <c r="N587" s="33" t="s">
        <v>3182</v>
      </c>
      <c r="O587" s="37" t="s">
        <v>94</v>
      </c>
      <c r="P587" s="33" t="str">
        <f t="shared" si="65"/>
        <v>ja</v>
      </c>
      <c r="Q587" s="33" t="str">
        <f t="shared" si="66"/>
        <v>2021–2025</v>
      </c>
      <c r="R587" s="38">
        <f t="shared" si="67"/>
        <v>0.1</v>
      </c>
      <c r="S587" s="35">
        <f t="shared" si="68"/>
        <v>214.70400000000001</v>
      </c>
      <c r="T587" s="39"/>
      <c r="U587" s="33" t="str">
        <f>IF(OR(T587="x",ISNUMBER(MATCH(SUBSTITUTE(A587,"-",""),Kundenbestand!$C$5:$C$3004,0)),ISNUMBER(MATCH(SUBSTITUTE(B587,"-",""),Kundenbestand!$C$5:$C$3004,0))),"x","")</f>
        <v/>
      </c>
      <c r="V587" s="35">
        <f t="shared" si="69"/>
        <v>0</v>
      </c>
    </row>
    <row r="588" spans="1:22" x14ac:dyDescent="0.3">
      <c r="A588" s="33" t="s">
        <v>3183</v>
      </c>
      <c r="B588" s="33" t="s">
        <v>3184</v>
      </c>
      <c r="C588" s="33" t="s">
        <v>233</v>
      </c>
      <c r="D588" s="33" t="s">
        <v>3185</v>
      </c>
      <c r="E588" s="33" t="s">
        <v>3186</v>
      </c>
      <c r="F588" s="33"/>
      <c r="G588" s="34">
        <v>44451</v>
      </c>
      <c r="H588" s="33">
        <f t="shared" si="63"/>
        <v>2021</v>
      </c>
      <c r="I588" s="35">
        <v>168</v>
      </c>
      <c r="J588" s="36">
        <v>1.42</v>
      </c>
      <c r="K588" s="35">
        <f t="shared" si="64"/>
        <v>238.56</v>
      </c>
      <c r="L588" s="33" t="s">
        <v>1733</v>
      </c>
      <c r="M588" s="33" t="s">
        <v>1734</v>
      </c>
      <c r="N588" s="33" t="s">
        <v>3187</v>
      </c>
      <c r="O588" s="37" t="s">
        <v>94</v>
      </c>
      <c r="P588" s="33" t="str">
        <f t="shared" si="65"/>
        <v>ja</v>
      </c>
      <c r="Q588" s="33" t="str">
        <f t="shared" si="66"/>
        <v>2021–2025</v>
      </c>
      <c r="R588" s="38">
        <f t="shared" si="67"/>
        <v>0.1</v>
      </c>
      <c r="S588" s="35">
        <f t="shared" si="68"/>
        <v>214.70400000000001</v>
      </c>
      <c r="T588" s="39"/>
      <c r="U588" s="33" t="str">
        <f>IF(OR(T588="x",ISNUMBER(MATCH(SUBSTITUTE(A588,"-",""),Kundenbestand!$C$5:$C$3004,0)),ISNUMBER(MATCH(SUBSTITUTE(B588,"-",""),Kundenbestand!$C$5:$C$3004,0))),"x","")</f>
        <v/>
      </c>
      <c r="V588" s="35">
        <f t="shared" si="69"/>
        <v>0</v>
      </c>
    </row>
    <row r="589" spans="1:22" x14ac:dyDescent="0.3">
      <c r="A589" s="33" t="s">
        <v>3188</v>
      </c>
      <c r="B589" s="33" t="s">
        <v>3189</v>
      </c>
      <c r="C589" s="33" t="s">
        <v>233</v>
      </c>
      <c r="D589" s="33" t="s">
        <v>108</v>
      </c>
      <c r="E589" s="33" t="s">
        <v>3190</v>
      </c>
      <c r="F589" s="33"/>
      <c r="G589" s="34">
        <v>44424</v>
      </c>
      <c r="H589" s="33">
        <f t="shared" si="63"/>
        <v>2021</v>
      </c>
      <c r="I589" s="35">
        <v>168</v>
      </c>
      <c r="J589" s="36">
        <v>1.42</v>
      </c>
      <c r="K589" s="35">
        <f t="shared" si="64"/>
        <v>238.56</v>
      </c>
      <c r="L589" s="33" t="s">
        <v>1733</v>
      </c>
      <c r="M589" s="33" t="s">
        <v>1734</v>
      </c>
      <c r="N589" s="33" t="s">
        <v>3191</v>
      </c>
      <c r="O589" s="37" t="s">
        <v>118</v>
      </c>
      <c r="P589" s="33" t="str">
        <f t="shared" si="65"/>
        <v>ja</v>
      </c>
      <c r="Q589" s="33" t="str">
        <f t="shared" si="66"/>
        <v>2021–2025</v>
      </c>
      <c r="R589" s="38">
        <f t="shared" si="67"/>
        <v>0.1</v>
      </c>
      <c r="S589" s="35">
        <f t="shared" si="68"/>
        <v>214.70400000000001</v>
      </c>
      <c r="T589" s="39"/>
      <c r="U589" s="33" t="str">
        <f>IF(OR(T589="x",ISNUMBER(MATCH(SUBSTITUTE(A589,"-",""),Kundenbestand!$C$5:$C$3004,0)),ISNUMBER(MATCH(SUBSTITUTE(B589,"-",""),Kundenbestand!$C$5:$C$3004,0))),"x","")</f>
        <v/>
      </c>
      <c r="V589" s="35">
        <f t="shared" si="69"/>
        <v>0</v>
      </c>
    </row>
    <row r="590" spans="1:22" x14ac:dyDescent="0.3">
      <c r="A590" s="33" t="s">
        <v>3192</v>
      </c>
      <c r="B590" s="33" t="s">
        <v>3193</v>
      </c>
      <c r="C590" s="33" t="s">
        <v>233</v>
      </c>
      <c r="D590" s="33" t="s">
        <v>3194</v>
      </c>
      <c r="E590" s="33" t="s">
        <v>3195</v>
      </c>
      <c r="F590" s="33"/>
      <c r="G590" s="34">
        <v>44606</v>
      </c>
      <c r="H590" s="33">
        <f t="shared" si="63"/>
        <v>2022</v>
      </c>
      <c r="I590" s="35">
        <v>182</v>
      </c>
      <c r="J590" s="36">
        <v>1.42</v>
      </c>
      <c r="K590" s="35">
        <f t="shared" si="64"/>
        <v>258.44</v>
      </c>
      <c r="L590" s="33" t="s">
        <v>1733</v>
      </c>
      <c r="M590" s="33" t="s">
        <v>1734</v>
      </c>
      <c r="N590" s="33" t="s">
        <v>3196</v>
      </c>
      <c r="O590" s="37" t="s">
        <v>118</v>
      </c>
      <c r="P590" s="33" t="str">
        <f t="shared" si="65"/>
        <v>ja</v>
      </c>
      <c r="Q590" s="33" t="str">
        <f t="shared" si="66"/>
        <v>2021–2025</v>
      </c>
      <c r="R590" s="38">
        <f t="shared" si="67"/>
        <v>0.1</v>
      </c>
      <c r="S590" s="35">
        <f t="shared" si="68"/>
        <v>232.596</v>
      </c>
      <c r="T590" s="39"/>
      <c r="U590" s="33" t="str">
        <f>IF(OR(T590="x",ISNUMBER(MATCH(SUBSTITUTE(A590,"-",""),Kundenbestand!$C$5:$C$3004,0)),ISNUMBER(MATCH(SUBSTITUTE(B590,"-",""),Kundenbestand!$C$5:$C$3004,0))),"x","")</f>
        <v/>
      </c>
      <c r="V590" s="35">
        <f t="shared" si="69"/>
        <v>0</v>
      </c>
    </row>
    <row r="591" spans="1:22" x14ac:dyDescent="0.3">
      <c r="A591" s="33" t="s">
        <v>3197</v>
      </c>
      <c r="B591" s="33" t="s">
        <v>3198</v>
      </c>
      <c r="C591" s="33" t="s">
        <v>233</v>
      </c>
      <c r="D591" s="33" t="s">
        <v>3199</v>
      </c>
      <c r="E591" s="33" t="s">
        <v>3200</v>
      </c>
      <c r="F591" s="33"/>
      <c r="G591" s="34">
        <v>44521</v>
      </c>
      <c r="H591" s="33">
        <f t="shared" si="63"/>
        <v>2021</v>
      </c>
      <c r="I591" s="35">
        <v>168</v>
      </c>
      <c r="J591" s="36">
        <v>1.42</v>
      </c>
      <c r="K591" s="35">
        <f t="shared" si="64"/>
        <v>238.56</v>
      </c>
      <c r="L591" s="33" t="s">
        <v>1733</v>
      </c>
      <c r="M591" s="33" t="s">
        <v>1734</v>
      </c>
      <c r="N591" s="33" t="s">
        <v>3201</v>
      </c>
      <c r="O591" s="37" t="s">
        <v>87</v>
      </c>
      <c r="P591" s="33" t="str">
        <f t="shared" si="65"/>
        <v>ja</v>
      </c>
      <c r="Q591" s="33" t="str">
        <f t="shared" si="66"/>
        <v>2021–2025</v>
      </c>
      <c r="R591" s="38">
        <f t="shared" si="67"/>
        <v>0.1</v>
      </c>
      <c r="S591" s="35">
        <f t="shared" si="68"/>
        <v>214.70400000000001</v>
      </c>
      <c r="T591" s="39"/>
      <c r="U591" s="33" t="str">
        <f>IF(OR(T591="x",ISNUMBER(MATCH(SUBSTITUTE(A591,"-",""),Kundenbestand!$C$5:$C$3004,0)),ISNUMBER(MATCH(SUBSTITUTE(B591,"-",""),Kundenbestand!$C$5:$C$3004,0))),"x","")</f>
        <v/>
      </c>
      <c r="V591" s="35">
        <f t="shared" si="69"/>
        <v>0</v>
      </c>
    </row>
    <row r="592" spans="1:22" x14ac:dyDescent="0.3">
      <c r="A592" s="33" t="s">
        <v>3202</v>
      </c>
      <c r="B592" s="33" t="s">
        <v>3203</v>
      </c>
      <c r="C592" s="33" t="s">
        <v>233</v>
      </c>
      <c r="D592" s="33" t="s">
        <v>3204</v>
      </c>
      <c r="E592" s="33" t="s">
        <v>3205</v>
      </c>
      <c r="F592" s="33" t="s">
        <v>3206</v>
      </c>
      <c r="G592" s="34">
        <v>44543</v>
      </c>
      <c r="H592" s="33">
        <f t="shared" si="63"/>
        <v>2021</v>
      </c>
      <c r="I592" s="35">
        <v>154.01</v>
      </c>
      <c r="J592" s="36">
        <v>1.42</v>
      </c>
      <c r="K592" s="35">
        <f t="shared" si="64"/>
        <v>218.69419999999997</v>
      </c>
      <c r="L592" s="33" t="s">
        <v>1733</v>
      </c>
      <c r="M592" s="33" t="s">
        <v>1734</v>
      </c>
      <c r="N592" s="33" t="s">
        <v>3122</v>
      </c>
      <c r="O592" s="37" t="s">
        <v>87</v>
      </c>
      <c r="P592" s="33" t="str">
        <f t="shared" si="65"/>
        <v>ja</v>
      </c>
      <c r="Q592" s="33" t="str">
        <f t="shared" si="66"/>
        <v>2021–2025</v>
      </c>
      <c r="R592" s="38">
        <f t="shared" si="67"/>
        <v>0.1</v>
      </c>
      <c r="S592" s="35">
        <f t="shared" si="68"/>
        <v>196.82477999999998</v>
      </c>
      <c r="T592" s="39"/>
      <c r="U592" s="33" t="str">
        <f>IF(OR(T592="x",ISNUMBER(MATCH(SUBSTITUTE(A592,"-",""),Kundenbestand!$C$5:$C$3004,0)),ISNUMBER(MATCH(SUBSTITUTE(B592,"-",""),Kundenbestand!$C$5:$C$3004,0))),"x","")</f>
        <v/>
      </c>
      <c r="V592" s="35">
        <f t="shared" si="69"/>
        <v>0</v>
      </c>
    </row>
    <row r="593" spans="1:22" x14ac:dyDescent="0.3">
      <c r="A593" s="33" t="s">
        <v>3207</v>
      </c>
      <c r="B593" s="33" t="s">
        <v>3208</v>
      </c>
      <c r="C593" s="33" t="s">
        <v>233</v>
      </c>
      <c r="D593" s="33" t="s">
        <v>3209</v>
      </c>
      <c r="E593" s="33" t="s">
        <v>3210</v>
      </c>
      <c r="F593" s="33" t="s">
        <v>3211</v>
      </c>
      <c r="G593" s="34">
        <v>44479</v>
      </c>
      <c r="H593" s="33">
        <f t="shared" si="63"/>
        <v>2021</v>
      </c>
      <c r="I593" s="35">
        <v>224</v>
      </c>
      <c r="J593" s="36">
        <v>1.42</v>
      </c>
      <c r="K593" s="35">
        <f t="shared" si="64"/>
        <v>318.08</v>
      </c>
      <c r="L593" s="33" t="s">
        <v>1733</v>
      </c>
      <c r="M593" s="33" t="s">
        <v>1734</v>
      </c>
      <c r="N593" s="33" t="s">
        <v>3212</v>
      </c>
      <c r="O593" s="37" t="s">
        <v>118</v>
      </c>
      <c r="P593" s="33" t="str">
        <f t="shared" si="65"/>
        <v>ja</v>
      </c>
      <c r="Q593" s="33" t="str">
        <f t="shared" si="66"/>
        <v>2021–2025</v>
      </c>
      <c r="R593" s="38">
        <f t="shared" si="67"/>
        <v>0.1</v>
      </c>
      <c r="S593" s="35">
        <f t="shared" si="68"/>
        <v>286.27199999999999</v>
      </c>
      <c r="T593" s="39"/>
      <c r="U593" s="33" t="str">
        <f>IF(OR(T593="x",ISNUMBER(MATCH(SUBSTITUTE(A593,"-",""),Kundenbestand!$C$5:$C$3004,0)),ISNUMBER(MATCH(SUBSTITUTE(B593,"-",""),Kundenbestand!$C$5:$C$3004,0))),"x","")</f>
        <v/>
      </c>
      <c r="V593" s="35">
        <f t="shared" si="69"/>
        <v>0</v>
      </c>
    </row>
    <row r="594" spans="1:22" x14ac:dyDescent="0.3">
      <c r="A594" s="33" t="s">
        <v>3213</v>
      </c>
      <c r="B594" s="33" t="s">
        <v>3214</v>
      </c>
      <c r="C594" s="33" t="s">
        <v>233</v>
      </c>
      <c r="D594" s="33" t="s">
        <v>3215</v>
      </c>
      <c r="E594" s="33" t="s">
        <v>3216</v>
      </c>
      <c r="F594" s="33" t="s">
        <v>3017</v>
      </c>
      <c r="G594" s="34">
        <v>44760</v>
      </c>
      <c r="H594" s="33">
        <f t="shared" si="63"/>
        <v>2022</v>
      </c>
      <c r="I594" s="35">
        <v>196</v>
      </c>
      <c r="J594" s="36">
        <v>1.42</v>
      </c>
      <c r="K594" s="35">
        <f t="shared" si="64"/>
        <v>278.32</v>
      </c>
      <c r="L594" s="33" t="s">
        <v>1733</v>
      </c>
      <c r="M594" s="33" t="s">
        <v>1734</v>
      </c>
      <c r="N594" s="33" t="s">
        <v>3217</v>
      </c>
      <c r="O594" s="37" t="s">
        <v>118</v>
      </c>
      <c r="P594" s="33" t="str">
        <f t="shared" si="65"/>
        <v>ja</v>
      </c>
      <c r="Q594" s="33" t="str">
        <f t="shared" si="66"/>
        <v>2021–2025</v>
      </c>
      <c r="R594" s="38">
        <f t="shared" si="67"/>
        <v>0.1</v>
      </c>
      <c r="S594" s="35">
        <f t="shared" si="68"/>
        <v>250.488</v>
      </c>
      <c r="T594" s="39"/>
      <c r="U594" s="33" t="str">
        <f>IF(OR(T594="x",ISNUMBER(MATCH(SUBSTITUTE(A594,"-",""),Kundenbestand!$C$5:$C$3004,0)),ISNUMBER(MATCH(SUBSTITUTE(B594,"-",""),Kundenbestand!$C$5:$C$3004,0))),"x","")</f>
        <v/>
      </c>
      <c r="V594" s="35">
        <f t="shared" si="69"/>
        <v>0</v>
      </c>
    </row>
    <row r="595" spans="1:22" x14ac:dyDescent="0.3">
      <c r="A595" s="33" t="s">
        <v>3218</v>
      </c>
      <c r="B595" s="33" t="s">
        <v>3219</v>
      </c>
      <c r="C595" s="33" t="s">
        <v>233</v>
      </c>
      <c r="D595" s="33" t="s">
        <v>3220</v>
      </c>
      <c r="E595" s="33" t="s">
        <v>3221</v>
      </c>
      <c r="F595" s="33" t="s">
        <v>3222</v>
      </c>
      <c r="G595" s="34">
        <v>44451</v>
      </c>
      <c r="H595" s="33">
        <f t="shared" si="63"/>
        <v>2021</v>
      </c>
      <c r="I595" s="35">
        <v>154.01</v>
      </c>
      <c r="J595" s="36">
        <v>1.42</v>
      </c>
      <c r="K595" s="35">
        <f t="shared" si="64"/>
        <v>218.69419999999997</v>
      </c>
      <c r="L595" s="33" t="s">
        <v>1733</v>
      </c>
      <c r="M595" s="33" t="s">
        <v>1734</v>
      </c>
      <c r="N595" s="33" t="s">
        <v>3223</v>
      </c>
      <c r="O595" s="37" t="s">
        <v>118</v>
      </c>
      <c r="P595" s="33" t="str">
        <f t="shared" si="65"/>
        <v>ja</v>
      </c>
      <c r="Q595" s="33" t="str">
        <f t="shared" si="66"/>
        <v>2021–2025</v>
      </c>
      <c r="R595" s="38">
        <f t="shared" si="67"/>
        <v>0.1</v>
      </c>
      <c r="S595" s="35">
        <f t="shared" si="68"/>
        <v>196.82477999999998</v>
      </c>
      <c r="T595" s="39"/>
      <c r="U595" s="33" t="str">
        <f>IF(OR(T595="x",ISNUMBER(MATCH(SUBSTITUTE(A595,"-",""),Kundenbestand!$C$5:$C$3004,0)),ISNUMBER(MATCH(SUBSTITUTE(B595,"-",""),Kundenbestand!$C$5:$C$3004,0))),"x","")</f>
        <v/>
      </c>
      <c r="V595" s="35">
        <f t="shared" si="69"/>
        <v>0</v>
      </c>
    </row>
    <row r="596" spans="1:22" x14ac:dyDescent="0.3">
      <c r="A596" s="33" t="s">
        <v>3224</v>
      </c>
      <c r="B596" s="33" t="s">
        <v>3225</v>
      </c>
      <c r="C596" s="33" t="s">
        <v>233</v>
      </c>
      <c r="D596" s="33" t="s">
        <v>874</v>
      </c>
      <c r="E596" s="33" t="s">
        <v>3226</v>
      </c>
      <c r="F596" s="33" t="s">
        <v>3227</v>
      </c>
      <c r="G596" s="34">
        <v>44521</v>
      </c>
      <c r="H596" s="33">
        <f t="shared" si="63"/>
        <v>2021</v>
      </c>
      <c r="I596" s="35">
        <v>112</v>
      </c>
      <c r="J596" s="36">
        <v>1.42</v>
      </c>
      <c r="K596" s="35">
        <f t="shared" si="64"/>
        <v>159.04</v>
      </c>
      <c r="L596" s="33" t="s">
        <v>1733</v>
      </c>
      <c r="M596" s="33" t="s">
        <v>1734</v>
      </c>
      <c r="N596" s="33" t="s">
        <v>3228</v>
      </c>
      <c r="O596" s="37" t="s">
        <v>87</v>
      </c>
      <c r="P596" s="33" t="str">
        <f t="shared" si="65"/>
        <v>ja</v>
      </c>
      <c r="Q596" s="33" t="str">
        <f t="shared" si="66"/>
        <v>2021–2025</v>
      </c>
      <c r="R596" s="38">
        <f t="shared" si="67"/>
        <v>0.1</v>
      </c>
      <c r="S596" s="35">
        <f t="shared" si="68"/>
        <v>143.136</v>
      </c>
      <c r="T596" s="39"/>
      <c r="U596" s="33" t="str">
        <f>IF(OR(T596="x",ISNUMBER(MATCH(SUBSTITUTE(A596,"-",""),Kundenbestand!$C$5:$C$3004,0)),ISNUMBER(MATCH(SUBSTITUTE(B596,"-",""),Kundenbestand!$C$5:$C$3004,0))),"x","")</f>
        <v/>
      </c>
      <c r="V596" s="35">
        <f t="shared" si="69"/>
        <v>0</v>
      </c>
    </row>
    <row r="597" spans="1:22" x14ac:dyDescent="0.3">
      <c r="A597" s="33" t="s">
        <v>3229</v>
      </c>
      <c r="B597" s="33" t="s">
        <v>3230</v>
      </c>
      <c r="C597" s="33" t="s">
        <v>233</v>
      </c>
      <c r="D597" s="33" t="s">
        <v>3231</v>
      </c>
      <c r="E597" s="33" t="s">
        <v>3232</v>
      </c>
      <c r="F597" s="33"/>
      <c r="G597" s="34">
        <v>44479</v>
      </c>
      <c r="H597" s="33">
        <f t="shared" si="63"/>
        <v>2021</v>
      </c>
      <c r="I597" s="35">
        <v>112</v>
      </c>
      <c r="J597" s="36">
        <v>1.42</v>
      </c>
      <c r="K597" s="35">
        <f t="shared" si="64"/>
        <v>159.04</v>
      </c>
      <c r="L597" s="33" t="s">
        <v>1733</v>
      </c>
      <c r="M597" s="33" t="s">
        <v>1734</v>
      </c>
      <c r="N597" s="33" t="s">
        <v>3233</v>
      </c>
      <c r="O597" s="37" t="s">
        <v>118</v>
      </c>
      <c r="P597" s="33" t="str">
        <f t="shared" si="65"/>
        <v>ja</v>
      </c>
      <c r="Q597" s="33" t="str">
        <f t="shared" si="66"/>
        <v>2021–2025</v>
      </c>
      <c r="R597" s="38">
        <f t="shared" si="67"/>
        <v>0.1</v>
      </c>
      <c r="S597" s="35">
        <f t="shared" si="68"/>
        <v>143.136</v>
      </c>
      <c r="T597" s="39"/>
      <c r="U597" s="33" t="str">
        <f>IF(OR(T597="x",ISNUMBER(MATCH(SUBSTITUTE(A597,"-",""),Kundenbestand!$C$5:$C$3004,0)),ISNUMBER(MATCH(SUBSTITUTE(B597,"-",""),Kundenbestand!$C$5:$C$3004,0))),"x","")</f>
        <v/>
      </c>
      <c r="V597" s="35">
        <f t="shared" si="69"/>
        <v>0</v>
      </c>
    </row>
    <row r="598" spans="1:22" x14ac:dyDescent="0.3">
      <c r="A598" s="33" t="s">
        <v>3234</v>
      </c>
      <c r="B598" s="33" t="s">
        <v>3235</v>
      </c>
      <c r="C598" s="33" t="s">
        <v>233</v>
      </c>
      <c r="D598" s="33" t="s">
        <v>367</v>
      </c>
      <c r="E598" s="33" t="s">
        <v>3236</v>
      </c>
      <c r="F598" s="33" t="s">
        <v>3237</v>
      </c>
      <c r="G598" s="34">
        <v>44501</v>
      </c>
      <c r="H598" s="33">
        <f t="shared" si="63"/>
        <v>2021</v>
      </c>
      <c r="I598" s="35">
        <v>112</v>
      </c>
      <c r="J598" s="36">
        <v>1.42</v>
      </c>
      <c r="K598" s="35">
        <f t="shared" si="64"/>
        <v>159.04</v>
      </c>
      <c r="L598" s="33" t="s">
        <v>1733</v>
      </c>
      <c r="M598" s="33" t="s">
        <v>1734</v>
      </c>
      <c r="N598" s="33" t="s">
        <v>3238</v>
      </c>
      <c r="O598" s="37" t="s">
        <v>118</v>
      </c>
      <c r="P598" s="33" t="str">
        <f t="shared" si="65"/>
        <v>ja</v>
      </c>
      <c r="Q598" s="33" t="str">
        <f t="shared" si="66"/>
        <v>2021–2025</v>
      </c>
      <c r="R598" s="38">
        <f t="shared" si="67"/>
        <v>0.1</v>
      </c>
      <c r="S598" s="35">
        <f t="shared" si="68"/>
        <v>143.136</v>
      </c>
      <c r="T598" s="39"/>
      <c r="U598" s="33" t="str">
        <f>IF(OR(T598="x",ISNUMBER(MATCH(SUBSTITUTE(A598,"-",""),Kundenbestand!$C$5:$C$3004,0)),ISNUMBER(MATCH(SUBSTITUTE(B598,"-",""),Kundenbestand!$C$5:$C$3004,0))),"x","")</f>
        <v/>
      </c>
      <c r="V598" s="35">
        <f t="shared" si="69"/>
        <v>0</v>
      </c>
    </row>
    <row r="599" spans="1:22" x14ac:dyDescent="0.3">
      <c r="A599" s="33" t="s">
        <v>3239</v>
      </c>
      <c r="B599" s="33" t="s">
        <v>3240</v>
      </c>
      <c r="C599" s="33" t="s">
        <v>233</v>
      </c>
      <c r="D599" s="33" t="s">
        <v>3241</v>
      </c>
      <c r="E599" s="33" t="s">
        <v>3242</v>
      </c>
      <c r="F599" s="33" t="s">
        <v>3243</v>
      </c>
      <c r="G599" s="34">
        <v>44521</v>
      </c>
      <c r="H599" s="33">
        <f t="shared" si="63"/>
        <v>2021</v>
      </c>
      <c r="I599" s="35">
        <v>126</v>
      </c>
      <c r="J599" s="36">
        <v>1.42</v>
      </c>
      <c r="K599" s="35">
        <f t="shared" si="64"/>
        <v>178.92</v>
      </c>
      <c r="L599" s="33" t="s">
        <v>1733</v>
      </c>
      <c r="M599" s="33" t="s">
        <v>1734</v>
      </c>
      <c r="N599" s="33" t="s">
        <v>3244</v>
      </c>
      <c r="O599" s="37" t="s">
        <v>118</v>
      </c>
      <c r="P599" s="33" t="str">
        <f t="shared" si="65"/>
        <v>ja</v>
      </c>
      <c r="Q599" s="33" t="str">
        <f t="shared" si="66"/>
        <v>2021–2025</v>
      </c>
      <c r="R599" s="38">
        <f t="shared" si="67"/>
        <v>0.1</v>
      </c>
      <c r="S599" s="35">
        <f t="shared" si="68"/>
        <v>161.02799999999999</v>
      </c>
      <c r="T599" s="39"/>
      <c r="U599" s="33" t="str">
        <f>IF(OR(T599="x",ISNUMBER(MATCH(SUBSTITUTE(A599,"-",""),Kundenbestand!$C$5:$C$3004,0)),ISNUMBER(MATCH(SUBSTITUTE(B599,"-",""),Kundenbestand!$C$5:$C$3004,0))),"x","")</f>
        <v/>
      </c>
      <c r="V599" s="35">
        <f t="shared" si="69"/>
        <v>0</v>
      </c>
    </row>
    <row r="600" spans="1:22" x14ac:dyDescent="0.3">
      <c r="A600" s="33" t="s">
        <v>3245</v>
      </c>
      <c r="B600" s="33" t="s">
        <v>3246</v>
      </c>
      <c r="C600" s="33" t="s">
        <v>233</v>
      </c>
      <c r="D600" s="33" t="s">
        <v>753</v>
      </c>
      <c r="E600" s="33" t="s">
        <v>3247</v>
      </c>
      <c r="F600" s="33" t="s">
        <v>3248</v>
      </c>
      <c r="G600" s="34">
        <v>44451</v>
      </c>
      <c r="H600" s="33">
        <f t="shared" si="63"/>
        <v>2021</v>
      </c>
      <c r="I600" s="35">
        <v>105</v>
      </c>
      <c r="J600" s="36">
        <v>1.42</v>
      </c>
      <c r="K600" s="35">
        <f t="shared" si="64"/>
        <v>149.1</v>
      </c>
      <c r="L600" s="33" t="s">
        <v>1733</v>
      </c>
      <c r="M600" s="33" t="s">
        <v>1734</v>
      </c>
      <c r="N600" s="33" t="s">
        <v>3249</v>
      </c>
      <c r="O600" s="37" t="s">
        <v>118</v>
      </c>
      <c r="P600" s="33" t="str">
        <f t="shared" si="65"/>
        <v>ja</v>
      </c>
      <c r="Q600" s="33" t="str">
        <f t="shared" si="66"/>
        <v>2021–2025</v>
      </c>
      <c r="R600" s="38">
        <f t="shared" si="67"/>
        <v>0.1</v>
      </c>
      <c r="S600" s="35">
        <f t="shared" si="68"/>
        <v>134.19</v>
      </c>
      <c r="T600" s="39"/>
      <c r="U600" s="33" t="str">
        <f>IF(OR(T600="x",ISNUMBER(MATCH(SUBSTITUTE(A600,"-",""),Kundenbestand!$C$5:$C$3004,0)),ISNUMBER(MATCH(SUBSTITUTE(B600,"-",""),Kundenbestand!$C$5:$C$3004,0))),"x","")</f>
        <v/>
      </c>
      <c r="V600" s="35">
        <f t="shared" si="69"/>
        <v>0</v>
      </c>
    </row>
    <row r="601" spans="1:22" x14ac:dyDescent="0.3">
      <c r="A601" s="33" t="s">
        <v>3250</v>
      </c>
      <c r="B601" s="33" t="s">
        <v>3251</v>
      </c>
      <c r="C601" s="33" t="s">
        <v>233</v>
      </c>
      <c r="D601" s="33" t="s">
        <v>3252</v>
      </c>
      <c r="E601" s="33" t="s">
        <v>3253</v>
      </c>
      <c r="F601" s="33" t="s">
        <v>3254</v>
      </c>
      <c r="G601" s="34">
        <v>44451</v>
      </c>
      <c r="H601" s="33">
        <f t="shared" si="63"/>
        <v>2021</v>
      </c>
      <c r="I601" s="35">
        <v>112</v>
      </c>
      <c r="J601" s="36">
        <v>1.42</v>
      </c>
      <c r="K601" s="35">
        <f t="shared" si="64"/>
        <v>159.04</v>
      </c>
      <c r="L601" s="33" t="s">
        <v>1733</v>
      </c>
      <c r="M601" s="33" t="s">
        <v>1734</v>
      </c>
      <c r="N601" s="33" t="s">
        <v>3255</v>
      </c>
      <c r="O601" s="37" t="s">
        <v>118</v>
      </c>
      <c r="P601" s="33" t="str">
        <f t="shared" si="65"/>
        <v>ja</v>
      </c>
      <c r="Q601" s="33" t="str">
        <f t="shared" si="66"/>
        <v>2021–2025</v>
      </c>
      <c r="R601" s="38">
        <f t="shared" si="67"/>
        <v>0.1</v>
      </c>
      <c r="S601" s="35">
        <f t="shared" si="68"/>
        <v>143.136</v>
      </c>
      <c r="T601" s="39"/>
      <c r="U601" s="33" t="str">
        <f>IF(OR(T601="x",ISNUMBER(MATCH(SUBSTITUTE(A601,"-",""),Kundenbestand!$C$5:$C$3004,0)),ISNUMBER(MATCH(SUBSTITUTE(B601,"-",""),Kundenbestand!$C$5:$C$3004,0))),"x","")</f>
        <v/>
      </c>
      <c r="V601" s="35">
        <f t="shared" si="69"/>
        <v>0</v>
      </c>
    </row>
    <row r="602" spans="1:22" x14ac:dyDescent="0.3">
      <c r="A602" s="33" t="s">
        <v>3256</v>
      </c>
      <c r="B602" s="33" t="s">
        <v>3257</v>
      </c>
      <c r="C602" s="33" t="s">
        <v>233</v>
      </c>
      <c r="D602" s="33" t="s">
        <v>3258</v>
      </c>
      <c r="E602" s="33" t="s">
        <v>3259</v>
      </c>
      <c r="F602" s="33" t="s">
        <v>3260</v>
      </c>
      <c r="G602" s="34">
        <v>36919</v>
      </c>
      <c r="H602" s="33">
        <f t="shared" si="63"/>
        <v>2001</v>
      </c>
      <c r="I602" s="35">
        <v>76.930000000000007</v>
      </c>
      <c r="J602" s="36">
        <v>1.42</v>
      </c>
      <c r="K602" s="35">
        <f t="shared" si="64"/>
        <v>109.2406</v>
      </c>
      <c r="L602" s="33" t="s">
        <v>1733</v>
      </c>
      <c r="M602" s="33" t="s">
        <v>1734</v>
      </c>
      <c r="N602" s="33" t="s">
        <v>3261</v>
      </c>
      <c r="O602" s="37" t="s">
        <v>80</v>
      </c>
      <c r="P602" s="33" t="str">
        <f t="shared" si="65"/>
        <v>ja</v>
      </c>
      <c r="Q602" s="33" t="str">
        <f t="shared" si="66"/>
        <v>bis 2012</v>
      </c>
      <c r="R602" s="38">
        <f t="shared" si="67"/>
        <v>0.5</v>
      </c>
      <c r="S602" s="35">
        <f t="shared" si="68"/>
        <v>54.6203</v>
      </c>
      <c r="T602" s="39"/>
      <c r="U602" s="33" t="str">
        <f>IF(OR(T602="x",ISNUMBER(MATCH(SUBSTITUTE(A602,"-",""),Kundenbestand!$C$5:$C$3004,0)),ISNUMBER(MATCH(SUBSTITUTE(B602,"-",""),Kundenbestand!$C$5:$C$3004,0))),"x","")</f>
        <v/>
      </c>
      <c r="V602" s="35">
        <f t="shared" si="69"/>
        <v>0</v>
      </c>
    </row>
    <row r="603" spans="1:22" x14ac:dyDescent="0.3">
      <c r="A603" s="33" t="s">
        <v>3262</v>
      </c>
      <c r="B603" s="33" t="s">
        <v>3263</v>
      </c>
      <c r="C603" s="33" t="s">
        <v>233</v>
      </c>
      <c r="D603" s="33" t="s">
        <v>3264</v>
      </c>
      <c r="E603" s="33" t="s">
        <v>3265</v>
      </c>
      <c r="F603" s="33" t="s">
        <v>3266</v>
      </c>
      <c r="G603" s="34">
        <v>42337</v>
      </c>
      <c r="H603" s="33">
        <f t="shared" si="63"/>
        <v>2015</v>
      </c>
      <c r="I603" s="35">
        <v>126</v>
      </c>
      <c r="J603" s="36">
        <v>1.42</v>
      </c>
      <c r="K603" s="35">
        <f t="shared" si="64"/>
        <v>178.92</v>
      </c>
      <c r="L603" s="33" t="s">
        <v>1733</v>
      </c>
      <c r="M603" s="33" t="s">
        <v>1734</v>
      </c>
      <c r="N603" s="33" t="s">
        <v>3267</v>
      </c>
      <c r="O603" s="37" t="s">
        <v>80</v>
      </c>
      <c r="P603" s="33" t="str">
        <f t="shared" si="65"/>
        <v>ja</v>
      </c>
      <c r="Q603" s="33" t="str">
        <f t="shared" si="66"/>
        <v>2013–2016</v>
      </c>
      <c r="R603" s="38">
        <f t="shared" si="67"/>
        <v>0.4</v>
      </c>
      <c r="S603" s="35">
        <f t="shared" si="68"/>
        <v>107.35199999999999</v>
      </c>
      <c r="T603" s="39"/>
      <c r="U603" s="33" t="str">
        <f>IF(OR(T603="x",ISNUMBER(MATCH(SUBSTITUTE(A603,"-",""),Kundenbestand!$C$5:$C$3004,0)),ISNUMBER(MATCH(SUBSTITUTE(B603,"-",""),Kundenbestand!$C$5:$C$3004,0))),"x","")</f>
        <v/>
      </c>
      <c r="V603" s="35">
        <f t="shared" si="69"/>
        <v>0</v>
      </c>
    </row>
    <row r="604" spans="1:22" x14ac:dyDescent="0.3">
      <c r="A604" s="33" t="s">
        <v>3268</v>
      </c>
      <c r="B604" s="33" t="s">
        <v>3269</v>
      </c>
      <c r="C604" s="33" t="s">
        <v>233</v>
      </c>
      <c r="D604" s="33" t="s">
        <v>3270</v>
      </c>
      <c r="E604" s="33" t="s">
        <v>3271</v>
      </c>
      <c r="F604" s="33" t="s">
        <v>3272</v>
      </c>
      <c r="G604" s="34">
        <v>37949</v>
      </c>
      <c r="H604" s="33">
        <f t="shared" si="63"/>
        <v>2003</v>
      </c>
      <c r="I604" s="35">
        <v>126</v>
      </c>
      <c r="J604" s="36">
        <v>1.42</v>
      </c>
      <c r="K604" s="35">
        <f t="shared" si="64"/>
        <v>178.92</v>
      </c>
      <c r="L604" s="33" t="s">
        <v>1733</v>
      </c>
      <c r="M604" s="33" t="s">
        <v>1734</v>
      </c>
      <c r="N604" s="33" t="s">
        <v>3273</v>
      </c>
      <c r="O604" s="37" t="s">
        <v>118</v>
      </c>
      <c r="P604" s="33" t="str">
        <f t="shared" si="65"/>
        <v>ja</v>
      </c>
      <c r="Q604" s="33" t="str">
        <f t="shared" si="66"/>
        <v>bis 2012</v>
      </c>
      <c r="R604" s="38">
        <f t="shared" si="67"/>
        <v>0.5</v>
      </c>
      <c r="S604" s="35">
        <f t="shared" si="68"/>
        <v>89.46</v>
      </c>
      <c r="T604" s="39"/>
      <c r="U604" s="33" t="str">
        <f>IF(OR(T604="x",ISNUMBER(MATCH(SUBSTITUTE(A604,"-",""),Kundenbestand!$C$5:$C$3004,0)),ISNUMBER(MATCH(SUBSTITUTE(B604,"-",""),Kundenbestand!$C$5:$C$3004,0))),"x","")</f>
        <v/>
      </c>
      <c r="V604" s="35">
        <f t="shared" si="69"/>
        <v>0</v>
      </c>
    </row>
    <row r="605" spans="1:22" x14ac:dyDescent="0.3">
      <c r="A605" s="33" t="s">
        <v>3274</v>
      </c>
      <c r="B605" s="33" t="s">
        <v>3275</v>
      </c>
      <c r="C605" s="33" t="s">
        <v>233</v>
      </c>
      <c r="D605" s="33" t="s">
        <v>3270</v>
      </c>
      <c r="E605" s="33" t="s">
        <v>3276</v>
      </c>
      <c r="F605" s="33" t="s">
        <v>3277</v>
      </c>
      <c r="G605" s="34">
        <v>37032</v>
      </c>
      <c r="H605" s="33">
        <f t="shared" si="63"/>
        <v>2001</v>
      </c>
      <c r="I605" s="35">
        <v>118.99</v>
      </c>
      <c r="J605" s="36">
        <v>1.42</v>
      </c>
      <c r="K605" s="35">
        <f t="shared" si="64"/>
        <v>168.96579999999997</v>
      </c>
      <c r="L605" s="33" t="s">
        <v>1733</v>
      </c>
      <c r="M605" s="33" t="s">
        <v>1734</v>
      </c>
      <c r="N605" s="33" t="s">
        <v>3278</v>
      </c>
      <c r="O605" s="37" t="s">
        <v>80</v>
      </c>
      <c r="P605" s="33" t="str">
        <f t="shared" si="65"/>
        <v>ja</v>
      </c>
      <c r="Q605" s="33" t="str">
        <f t="shared" si="66"/>
        <v>bis 2012</v>
      </c>
      <c r="R605" s="38">
        <f t="shared" si="67"/>
        <v>0.5</v>
      </c>
      <c r="S605" s="35">
        <f t="shared" si="68"/>
        <v>84.482899999999987</v>
      </c>
      <c r="T605" s="39"/>
      <c r="U605" s="33" t="str">
        <f>IF(OR(T605="x",ISNUMBER(MATCH(SUBSTITUTE(A605,"-",""),Kundenbestand!$C$5:$C$3004,0)),ISNUMBER(MATCH(SUBSTITUTE(B605,"-",""),Kundenbestand!$C$5:$C$3004,0))),"x","")</f>
        <v/>
      </c>
      <c r="V605" s="35">
        <f t="shared" si="69"/>
        <v>0</v>
      </c>
    </row>
    <row r="606" spans="1:22" x14ac:dyDescent="0.3">
      <c r="A606" s="33" t="s">
        <v>3279</v>
      </c>
      <c r="B606" s="33" t="s">
        <v>3280</v>
      </c>
      <c r="C606" s="33" t="s">
        <v>233</v>
      </c>
      <c r="D606" s="33" t="s">
        <v>3270</v>
      </c>
      <c r="E606" s="33" t="s">
        <v>3281</v>
      </c>
      <c r="F606" s="33" t="s">
        <v>3282</v>
      </c>
      <c r="G606" s="34">
        <v>39867</v>
      </c>
      <c r="H606" s="33">
        <f t="shared" si="63"/>
        <v>2009</v>
      </c>
      <c r="I606" s="35">
        <v>112</v>
      </c>
      <c r="J606" s="36">
        <v>1.42</v>
      </c>
      <c r="K606" s="35">
        <f t="shared" si="64"/>
        <v>159.04</v>
      </c>
      <c r="L606" s="33" t="s">
        <v>1733</v>
      </c>
      <c r="M606" s="33" t="s">
        <v>1734</v>
      </c>
      <c r="N606" s="33" t="s">
        <v>3283</v>
      </c>
      <c r="O606" s="37" t="s">
        <v>80</v>
      </c>
      <c r="P606" s="33" t="str">
        <f t="shared" si="65"/>
        <v>ja</v>
      </c>
      <c r="Q606" s="33" t="str">
        <f t="shared" si="66"/>
        <v>bis 2012</v>
      </c>
      <c r="R606" s="38">
        <f t="shared" si="67"/>
        <v>0.5</v>
      </c>
      <c r="S606" s="35">
        <f t="shared" si="68"/>
        <v>79.52</v>
      </c>
      <c r="T606" s="39"/>
      <c r="U606" s="33" t="str">
        <f>IF(OR(T606="x",ISNUMBER(MATCH(SUBSTITUTE(A606,"-",""),Kundenbestand!$C$5:$C$3004,0)),ISNUMBER(MATCH(SUBSTITUTE(B606,"-",""),Kundenbestand!$C$5:$C$3004,0))),"x","")</f>
        <v/>
      </c>
      <c r="V606" s="35">
        <f t="shared" si="69"/>
        <v>0</v>
      </c>
    </row>
    <row r="607" spans="1:22" x14ac:dyDescent="0.3">
      <c r="A607" s="33" t="s">
        <v>3284</v>
      </c>
      <c r="B607" s="33" t="s">
        <v>3285</v>
      </c>
      <c r="C607" s="33" t="s">
        <v>233</v>
      </c>
      <c r="D607" s="33" t="s">
        <v>3286</v>
      </c>
      <c r="E607" s="33" t="s">
        <v>3287</v>
      </c>
      <c r="F607" s="33" t="s">
        <v>3288</v>
      </c>
      <c r="G607" s="34">
        <v>34262</v>
      </c>
      <c r="H607" s="33">
        <f t="shared" si="63"/>
        <v>1993</v>
      </c>
      <c r="I607" s="35">
        <v>80.5</v>
      </c>
      <c r="J607" s="36">
        <v>1.42</v>
      </c>
      <c r="K607" s="35">
        <f t="shared" si="64"/>
        <v>114.30999999999999</v>
      </c>
      <c r="L607" s="33" t="s">
        <v>1733</v>
      </c>
      <c r="M607" s="33" t="s">
        <v>1734</v>
      </c>
      <c r="N607" s="33" t="s">
        <v>3289</v>
      </c>
      <c r="O607" s="37" t="s">
        <v>118</v>
      </c>
      <c r="P607" s="33" t="str">
        <f t="shared" si="65"/>
        <v>ja</v>
      </c>
      <c r="Q607" s="33" t="str">
        <f t="shared" si="66"/>
        <v>bis 2012</v>
      </c>
      <c r="R607" s="38">
        <f t="shared" si="67"/>
        <v>0.5</v>
      </c>
      <c r="S607" s="35">
        <f t="shared" si="68"/>
        <v>57.154999999999994</v>
      </c>
      <c r="T607" s="39"/>
      <c r="U607" s="33" t="str">
        <f>IF(OR(T607="x",ISNUMBER(MATCH(SUBSTITUTE(A607,"-",""),Kundenbestand!$C$5:$C$3004,0)),ISNUMBER(MATCH(SUBSTITUTE(B607,"-",""),Kundenbestand!$C$5:$C$3004,0))),"x","")</f>
        <v/>
      </c>
      <c r="V607" s="35">
        <f t="shared" si="69"/>
        <v>0</v>
      </c>
    </row>
    <row r="608" spans="1:22" x14ac:dyDescent="0.3">
      <c r="A608" s="33" t="s">
        <v>3290</v>
      </c>
      <c r="B608" s="33" t="s">
        <v>3291</v>
      </c>
      <c r="C608" s="33" t="s">
        <v>233</v>
      </c>
      <c r="D608" s="33" t="s">
        <v>3292</v>
      </c>
      <c r="E608" s="33" t="s">
        <v>3293</v>
      </c>
      <c r="F608" s="33" t="s">
        <v>3294</v>
      </c>
      <c r="G608" s="34">
        <v>40744</v>
      </c>
      <c r="H608" s="33">
        <f t="shared" si="63"/>
        <v>2011</v>
      </c>
      <c r="I608" s="35">
        <v>112</v>
      </c>
      <c r="J608" s="36">
        <v>1.42</v>
      </c>
      <c r="K608" s="35">
        <f t="shared" si="64"/>
        <v>159.04</v>
      </c>
      <c r="L608" s="33" t="s">
        <v>1733</v>
      </c>
      <c r="M608" s="33" t="s">
        <v>1734</v>
      </c>
      <c r="N608" s="33" t="s">
        <v>3295</v>
      </c>
      <c r="O608" s="37" t="s">
        <v>80</v>
      </c>
      <c r="P608" s="33" t="str">
        <f t="shared" si="65"/>
        <v>ja</v>
      </c>
      <c r="Q608" s="33" t="str">
        <f t="shared" si="66"/>
        <v>bis 2012</v>
      </c>
      <c r="R608" s="38">
        <f t="shared" si="67"/>
        <v>0.5</v>
      </c>
      <c r="S608" s="35">
        <f t="shared" si="68"/>
        <v>79.52</v>
      </c>
      <c r="T608" s="39"/>
      <c r="U608" s="33" t="str">
        <f>IF(OR(T608="x",ISNUMBER(MATCH(SUBSTITUTE(A608,"-",""),Kundenbestand!$C$5:$C$3004,0)),ISNUMBER(MATCH(SUBSTITUTE(B608,"-",""),Kundenbestand!$C$5:$C$3004,0))),"x","")</f>
        <v/>
      </c>
      <c r="V608" s="35">
        <f t="shared" si="69"/>
        <v>0</v>
      </c>
    </row>
    <row r="609" spans="1:22" x14ac:dyDescent="0.3">
      <c r="A609" s="33" t="s">
        <v>3296</v>
      </c>
      <c r="B609" s="33" t="s">
        <v>3297</v>
      </c>
      <c r="C609" s="33" t="s">
        <v>233</v>
      </c>
      <c r="D609" s="33" t="s">
        <v>3298</v>
      </c>
      <c r="E609" s="33" t="s">
        <v>3299</v>
      </c>
      <c r="F609" s="33" t="s">
        <v>3300</v>
      </c>
      <c r="G609" s="34">
        <v>42518</v>
      </c>
      <c r="H609" s="33">
        <f t="shared" si="63"/>
        <v>2016</v>
      </c>
      <c r="I609" s="35">
        <v>161</v>
      </c>
      <c r="J609" s="36">
        <v>1.42</v>
      </c>
      <c r="K609" s="35">
        <f t="shared" si="64"/>
        <v>228.61999999999998</v>
      </c>
      <c r="L609" s="33" t="s">
        <v>1733</v>
      </c>
      <c r="M609" s="33" t="s">
        <v>1734</v>
      </c>
      <c r="N609" s="33" t="s">
        <v>3301</v>
      </c>
      <c r="O609" s="37" t="s">
        <v>80</v>
      </c>
      <c r="P609" s="33" t="str">
        <f t="shared" si="65"/>
        <v>ja</v>
      </c>
      <c r="Q609" s="33" t="str">
        <f t="shared" si="66"/>
        <v>2013–2016</v>
      </c>
      <c r="R609" s="38">
        <f t="shared" si="67"/>
        <v>0.4</v>
      </c>
      <c r="S609" s="35">
        <f t="shared" si="68"/>
        <v>137.17199999999997</v>
      </c>
      <c r="T609" s="39"/>
      <c r="U609" s="33" t="str">
        <f>IF(OR(T609="x",ISNUMBER(MATCH(SUBSTITUTE(A609,"-",""),Kundenbestand!$C$5:$C$3004,0)),ISNUMBER(MATCH(SUBSTITUTE(B609,"-",""),Kundenbestand!$C$5:$C$3004,0))),"x","")</f>
        <v/>
      </c>
      <c r="V609" s="35">
        <f t="shared" si="69"/>
        <v>0</v>
      </c>
    </row>
    <row r="610" spans="1:22" x14ac:dyDescent="0.3">
      <c r="A610" s="33" t="s">
        <v>3302</v>
      </c>
      <c r="B610" s="33" t="s">
        <v>3303</v>
      </c>
      <c r="C610" s="33" t="s">
        <v>233</v>
      </c>
      <c r="D610" s="33" t="s">
        <v>3304</v>
      </c>
      <c r="E610" s="33" t="s">
        <v>3305</v>
      </c>
      <c r="F610" s="33" t="s">
        <v>3306</v>
      </c>
      <c r="G610" s="34">
        <v>42337</v>
      </c>
      <c r="H610" s="33">
        <f t="shared" si="63"/>
        <v>2015</v>
      </c>
      <c r="I610" s="35">
        <v>98</v>
      </c>
      <c r="J610" s="36">
        <v>1.42</v>
      </c>
      <c r="K610" s="35">
        <f t="shared" si="64"/>
        <v>139.16</v>
      </c>
      <c r="L610" s="33" t="s">
        <v>1733</v>
      </c>
      <c r="M610" s="33" t="s">
        <v>1734</v>
      </c>
      <c r="N610" s="33" t="s">
        <v>3307</v>
      </c>
      <c r="O610" s="37" t="s">
        <v>80</v>
      </c>
      <c r="P610" s="33" t="str">
        <f t="shared" si="65"/>
        <v>ja</v>
      </c>
      <c r="Q610" s="33" t="str">
        <f t="shared" si="66"/>
        <v>2013–2016</v>
      </c>
      <c r="R610" s="38">
        <f t="shared" si="67"/>
        <v>0.4</v>
      </c>
      <c r="S610" s="35">
        <f t="shared" si="68"/>
        <v>83.495999999999995</v>
      </c>
      <c r="T610" s="39"/>
      <c r="U610" s="33" t="str">
        <f>IF(OR(T610="x",ISNUMBER(MATCH(SUBSTITUTE(A610,"-",""),Kundenbestand!$C$5:$C$3004,0)),ISNUMBER(MATCH(SUBSTITUTE(B610,"-",""),Kundenbestand!$C$5:$C$3004,0))),"x","")</f>
        <v/>
      </c>
      <c r="V610" s="35">
        <f t="shared" si="69"/>
        <v>0</v>
      </c>
    </row>
    <row r="611" spans="1:22" x14ac:dyDescent="0.3">
      <c r="A611" s="33" t="s">
        <v>3308</v>
      </c>
      <c r="B611" s="33" t="s">
        <v>3309</v>
      </c>
      <c r="C611" s="33" t="s">
        <v>233</v>
      </c>
      <c r="D611" s="33" t="s">
        <v>3310</v>
      </c>
      <c r="E611" s="33" t="s">
        <v>3311</v>
      </c>
      <c r="F611" s="33" t="s">
        <v>3312</v>
      </c>
      <c r="G611" s="34">
        <v>42310</v>
      </c>
      <c r="H611" s="33">
        <f t="shared" si="63"/>
        <v>2015</v>
      </c>
      <c r="I611" s="35">
        <v>133</v>
      </c>
      <c r="J611" s="36">
        <v>1.42</v>
      </c>
      <c r="K611" s="35">
        <f t="shared" si="64"/>
        <v>188.85999999999999</v>
      </c>
      <c r="L611" s="33" t="s">
        <v>1733</v>
      </c>
      <c r="M611" s="33" t="s">
        <v>1734</v>
      </c>
      <c r="N611" s="33" t="s">
        <v>3313</v>
      </c>
      <c r="O611" s="37" t="s">
        <v>80</v>
      </c>
      <c r="P611" s="33" t="str">
        <f t="shared" si="65"/>
        <v>ja</v>
      </c>
      <c r="Q611" s="33" t="str">
        <f t="shared" si="66"/>
        <v>2013–2016</v>
      </c>
      <c r="R611" s="38">
        <f t="shared" si="67"/>
        <v>0.4</v>
      </c>
      <c r="S611" s="35">
        <f t="shared" si="68"/>
        <v>113.31599999999999</v>
      </c>
      <c r="T611" s="39"/>
      <c r="U611" s="33" t="str">
        <f>IF(OR(T611="x",ISNUMBER(MATCH(SUBSTITUTE(A611,"-",""),Kundenbestand!$C$5:$C$3004,0)),ISNUMBER(MATCH(SUBSTITUTE(B611,"-",""),Kundenbestand!$C$5:$C$3004,0))),"x","")</f>
        <v/>
      </c>
      <c r="V611" s="35">
        <f t="shared" si="69"/>
        <v>0</v>
      </c>
    </row>
    <row r="612" spans="1:22" x14ac:dyDescent="0.3">
      <c r="A612" s="33" t="s">
        <v>3314</v>
      </c>
      <c r="B612" s="33" t="s">
        <v>3315</v>
      </c>
      <c r="C612" s="33" t="s">
        <v>233</v>
      </c>
      <c r="D612" s="33" t="s">
        <v>3316</v>
      </c>
      <c r="E612" s="33" t="s">
        <v>3317</v>
      </c>
      <c r="F612" s="33"/>
      <c r="G612" s="34">
        <v>40497</v>
      </c>
      <c r="H612" s="33">
        <f t="shared" si="63"/>
        <v>2010</v>
      </c>
      <c r="I612" s="35">
        <v>84</v>
      </c>
      <c r="J612" s="36">
        <v>1.42</v>
      </c>
      <c r="K612" s="35">
        <f t="shared" si="64"/>
        <v>119.28</v>
      </c>
      <c r="L612" s="33" t="s">
        <v>1733</v>
      </c>
      <c r="M612" s="33" t="s">
        <v>1734</v>
      </c>
      <c r="N612" s="33" t="s">
        <v>3318</v>
      </c>
      <c r="O612" s="37" t="s">
        <v>80</v>
      </c>
      <c r="P612" s="33" t="str">
        <f t="shared" si="65"/>
        <v>ja</v>
      </c>
      <c r="Q612" s="33" t="str">
        <f t="shared" si="66"/>
        <v>bis 2012</v>
      </c>
      <c r="R612" s="38">
        <f t="shared" si="67"/>
        <v>0.5</v>
      </c>
      <c r="S612" s="35">
        <f t="shared" si="68"/>
        <v>59.64</v>
      </c>
      <c r="T612" s="39"/>
      <c r="U612" s="33" t="str">
        <f>IF(OR(T612="x",ISNUMBER(MATCH(SUBSTITUTE(A612,"-",""),Kundenbestand!$C$5:$C$3004,0)),ISNUMBER(MATCH(SUBSTITUTE(B612,"-",""),Kundenbestand!$C$5:$C$3004,0))),"x","")</f>
        <v/>
      </c>
      <c r="V612" s="35">
        <f t="shared" si="69"/>
        <v>0</v>
      </c>
    </row>
    <row r="613" spans="1:22" x14ac:dyDescent="0.3">
      <c r="A613" s="33" t="s">
        <v>3319</v>
      </c>
      <c r="B613" s="33" t="s">
        <v>3320</v>
      </c>
      <c r="C613" s="33" t="s">
        <v>233</v>
      </c>
      <c r="D613" s="33" t="s">
        <v>3286</v>
      </c>
      <c r="E613" s="33" t="s">
        <v>3321</v>
      </c>
      <c r="F613" s="33" t="s">
        <v>3322</v>
      </c>
      <c r="G613" s="34">
        <v>35577</v>
      </c>
      <c r="H613" s="33">
        <f t="shared" si="63"/>
        <v>1997</v>
      </c>
      <c r="I613" s="35">
        <v>69.94</v>
      </c>
      <c r="J613" s="36">
        <v>1.42</v>
      </c>
      <c r="K613" s="35">
        <f t="shared" si="64"/>
        <v>99.314799999999991</v>
      </c>
      <c r="L613" s="33" t="s">
        <v>1733</v>
      </c>
      <c r="M613" s="33" t="s">
        <v>1734</v>
      </c>
      <c r="N613" s="33" t="s">
        <v>3323</v>
      </c>
      <c r="O613" s="37" t="s">
        <v>87</v>
      </c>
      <c r="P613" s="33" t="str">
        <f t="shared" si="65"/>
        <v>ja</v>
      </c>
      <c r="Q613" s="33" t="str">
        <f t="shared" si="66"/>
        <v>bis 2012</v>
      </c>
      <c r="R613" s="38">
        <f t="shared" si="67"/>
        <v>0.5</v>
      </c>
      <c r="S613" s="35">
        <f t="shared" si="68"/>
        <v>49.657399999999996</v>
      </c>
      <c r="T613" s="39"/>
      <c r="U613" s="33" t="str">
        <f>IF(OR(T613="x",ISNUMBER(MATCH(SUBSTITUTE(A613,"-",""),Kundenbestand!$C$5:$C$3004,0)),ISNUMBER(MATCH(SUBSTITUTE(B613,"-",""),Kundenbestand!$C$5:$C$3004,0))),"x","")</f>
        <v/>
      </c>
      <c r="V613" s="35">
        <f t="shared" si="69"/>
        <v>0</v>
      </c>
    </row>
    <row r="614" spans="1:22" x14ac:dyDescent="0.3">
      <c r="A614" s="33" t="s">
        <v>3324</v>
      </c>
      <c r="B614" s="33" t="s">
        <v>3325</v>
      </c>
      <c r="C614" s="33" t="s">
        <v>233</v>
      </c>
      <c r="D614" s="33" t="s">
        <v>3326</v>
      </c>
      <c r="E614" s="33" t="s">
        <v>3327</v>
      </c>
      <c r="F614" s="33"/>
      <c r="G614" s="34">
        <v>42421</v>
      </c>
      <c r="H614" s="33">
        <f t="shared" si="63"/>
        <v>2016</v>
      </c>
      <c r="I614" s="35">
        <v>126</v>
      </c>
      <c r="J614" s="36">
        <v>1.42</v>
      </c>
      <c r="K614" s="35">
        <f t="shared" si="64"/>
        <v>178.92</v>
      </c>
      <c r="L614" s="33" t="s">
        <v>1733</v>
      </c>
      <c r="M614" s="33" t="s">
        <v>1734</v>
      </c>
      <c r="N614" s="33" t="s">
        <v>3328</v>
      </c>
      <c r="O614" s="37" t="s">
        <v>80</v>
      </c>
      <c r="P614" s="33" t="str">
        <f t="shared" si="65"/>
        <v>ja</v>
      </c>
      <c r="Q614" s="33" t="str">
        <f t="shared" si="66"/>
        <v>2013–2016</v>
      </c>
      <c r="R614" s="38">
        <f t="shared" si="67"/>
        <v>0.4</v>
      </c>
      <c r="S614" s="35">
        <f t="shared" si="68"/>
        <v>107.35199999999999</v>
      </c>
      <c r="T614" s="39"/>
      <c r="U614" s="33" t="str">
        <f>IF(OR(T614="x",ISNUMBER(MATCH(SUBSTITUTE(A614,"-",""),Kundenbestand!$C$5:$C$3004,0)),ISNUMBER(MATCH(SUBSTITUTE(B614,"-",""),Kundenbestand!$C$5:$C$3004,0))),"x","")</f>
        <v/>
      </c>
      <c r="V614" s="35">
        <f t="shared" si="69"/>
        <v>0</v>
      </c>
    </row>
    <row r="615" spans="1:22" x14ac:dyDescent="0.3">
      <c r="A615" s="33" t="s">
        <v>3329</v>
      </c>
      <c r="B615" s="33" t="s">
        <v>3330</v>
      </c>
      <c r="C615" s="33" t="s">
        <v>233</v>
      </c>
      <c r="D615" s="33" t="s">
        <v>3331</v>
      </c>
      <c r="E615" s="33" t="s">
        <v>3332</v>
      </c>
      <c r="F615" s="33" t="s">
        <v>3333</v>
      </c>
      <c r="G615" s="34">
        <v>37606</v>
      </c>
      <c r="H615" s="33">
        <f t="shared" si="63"/>
        <v>2002</v>
      </c>
      <c r="I615" s="35">
        <v>70</v>
      </c>
      <c r="J615" s="36">
        <v>1.42</v>
      </c>
      <c r="K615" s="35">
        <f t="shared" si="64"/>
        <v>99.399999999999991</v>
      </c>
      <c r="L615" s="33" t="s">
        <v>1733</v>
      </c>
      <c r="M615" s="33" t="s">
        <v>1734</v>
      </c>
      <c r="N615" s="33" t="s">
        <v>3334</v>
      </c>
      <c r="O615" s="37" t="s">
        <v>80</v>
      </c>
      <c r="P615" s="33" t="str">
        <f t="shared" si="65"/>
        <v>ja</v>
      </c>
      <c r="Q615" s="33" t="str">
        <f t="shared" si="66"/>
        <v>bis 2012</v>
      </c>
      <c r="R615" s="38">
        <f t="shared" si="67"/>
        <v>0.5</v>
      </c>
      <c r="S615" s="35">
        <f t="shared" si="68"/>
        <v>49.699999999999996</v>
      </c>
      <c r="T615" s="39"/>
      <c r="U615" s="33" t="str">
        <f>IF(OR(T615="x",ISNUMBER(MATCH(SUBSTITUTE(A615,"-",""),Kundenbestand!$C$5:$C$3004,0)),ISNUMBER(MATCH(SUBSTITUTE(B615,"-",""),Kundenbestand!$C$5:$C$3004,0))),"x","")</f>
        <v/>
      </c>
      <c r="V615" s="35">
        <f t="shared" si="69"/>
        <v>0</v>
      </c>
    </row>
    <row r="616" spans="1:22" x14ac:dyDescent="0.3">
      <c r="A616" s="33" t="s">
        <v>3335</v>
      </c>
      <c r="B616" s="33" t="s">
        <v>3336</v>
      </c>
      <c r="C616" s="33" t="s">
        <v>233</v>
      </c>
      <c r="D616" s="33" t="s">
        <v>3337</v>
      </c>
      <c r="E616" s="33" t="s">
        <v>3338</v>
      </c>
      <c r="F616" s="33" t="s">
        <v>3339</v>
      </c>
      <c r="G616" s="34">
        <v>40495</v>
      </c>
      <c r="H616" s="33">
        <f t="shared" si="63"/>
        <v>2010</v>
      </c>
      <c r="I616" s="35">
        <v>105</v>
      </c>
      <c r="J616" s="36">
        <v>1.42</v>
      </c>
      <c r="K616" s="35">
        <f t="shared" si="64"/>
        <v>149.1</v>
      </c>
      <c r="L616" s="33" t="s">
        <v>1733</v>
      </c>
      <c r="M616" s="33" t="s">
        <v>1734</v>
      </c>
      <c r="N616" s="33" t="s">
        <v>3340</v>
      </c>
      <c r="O616" s="37" t="s">
        <v>80</v>
      </c>
      <c r="P616" s="33" t="str">
        <f t="shared" si="65"/>
        <v>ja</v>
      </c>
      <c r="Q616" s="33" t="str">
        <f t="shared" si="66"/>
        <v>bis 2012</v>
      </c>
      <c r="R616" s="38">
        <f t="shared" si="67"/>
        <v>0.5</v>
      </c>
      <c r="S616" s="35">
        <f t="shared" si="68"/>
        <v>74.55</v>
      </c>
      <c r="T616" s="39"/>
      <c r="U616" s="33" t="str">
        <f>IF(OR(T616="x",ISNUMBER(MATCH(SUBSTITUTE(A616,"-",""),Kundenbestand!$C$5:$C$3004,0)),ISNUMBER(MATCH(SUBSTITUTE(B616,"-",""),Kundenbestand!$C$5:$C$3004,0))),"x","")</f>
        <v/>
      </c>
      <c r="V616" s="35">
        <f t="shared" si="69"/>
        <v>0</v>
      </c>
    </row>
    <row r="617" spans="1:22" x14ac:dyDescent="0.3">
      <c r="A617" s="33" t="s">
        <v>3341</v>
      </c>
      <c r="B617" s="33" t="s">
        <v>3342</v>
      </c>
      <c r="C617" s="33" t="s">
        <v>233</v>
      </c>
      <c r="D617" s="33" t="s">
        <v>3343</v>
      </c>
      <c r="E617" s="33" t="s">
        <v>3344</v>
      </c>
      <c r="F617" s="33"/>
      <c r="G617" s="34">
        <v>44150</v>
      </c>
      <c r="H617" s="33">
        <f t="shared" si="63"/>
        <v>2020</v>
      </c>
      <c r="I617" s="35">
        <v>161</v>
      </c>
      <c r="J617" s="36">
        <v>1.42</v>
      </c>
      <c r="K617" s="35">
        <f t="shared" si="64"/>
        <v>228.61999999999998</v>
      </c>
      <c r="L617" s="33" t="s">
        <v>1733</v>
      </c>
      <c r="M617" s="33" t="s">
        <v>1734</v>
      </c>
      <c r="N617" s="33" t="s">
        <v>3345</v>
      </c>
      <c r="O617" s="37" t="s">
        <v>80</v>
      </c>
      <c r="P617" s="33" t="str">
        <f t="shared" si="65"/>
        <v>ja</v>
      </c>
      <c r="Q617" s="33" t="str">
        <f t="shared" si="66"/>
        <v>2017–2020</v>
      </c>
      <c r="R617" s="38">
        <f t="shared" si="67"/>
        <v>0.25</v>
      </c>
      <c r="S617" s="35">
        <f t="shared" si="68"/>
        <v>171.46499999999997</v>
      </c>
      <c r="T617" s="39"/>
      <c r="U617" s="33" t="str">
        <f>IF(OR(T617="x",ISNUMBER(MATCH(SUBSTITUTE(A617,"-",""),Kundenbestand!$C$5:$C$3004,0)),ISNUMBER(MATCH(SUBSTITUTE(B617,"-",""),Kundenbestand!$C$5:$C$3004,0))),"x","")</f>
        <v/>
      </c>
      <c r="V617" s="35">
        <f t="shared" si="69"/>
        <v>0</v>
      </c>
    </row>
    <row r="618" spans="1:22" x14ac:dyDescent="0.3">
      <c r="A618" s="33" t="s">
        <v>3346</v>
      </c>
      <c r="B618" s="33" t="s">
        <v>3347</v>
      </c>
      <c r="C618" s="33" t="s">
        <v>233</v>
      </c>
      <c r="D618" s="33" t="s">
        <v>3348</v>
      </c>
      <c r="E618" s="33" t="s">
        <v>2859</v>
      </c>
      <c r="F618" s="33" t="s">
        <v>3349</v>
      </c>
      <c r="G618" s="34">
        <v>44788</v>
      </c>
      <c r="H618" s="33">
        <f t="shared" si="63"/>
        <v>2022</v>
      </c>
      <c r="I618" s="35">
        <v>196</v>
      </c>
      <c r="J618" s="36">
        <v>1.42</v>
      </c>
      <c r="K618" s="35">
        <f t="shared" si="64"/>
        <v>278.32</v>
      </c>
      <c r="L618" s="33" t="s">
        <v>1733</v>
      </c>
      <c r="M618" s="33" t="s">
        <v>1734</v>
      </c>
      <c r="N618" s="33" t="s">
        <v>3350</v>
      </c>
      <c r="O618" s="37" t="s">
        <v>213</v>
      </c>
      <c r="P618" s="33" t="str">
        <f t="shared" si="65"/>
        <v>ja</v>
      </c>
      <c r="Q618" s="33" t="str">
        <f t="shared" si="66"/>
        <v>2021–2025</v>
      </c>
      <c r="R618" s="38">
        <f t="shared" si="67"/>
        <v>0.1</v>
      </c>
      <c r="S618" s="35">
        <f t="shared" si="68"/>
        <v>250.488</v>
      </c>
      <c r="T618" s="39"/>
      <c r="U618" s="33" t="str">
        <f>IF(OR(T618="x",ISNUMBER(MATCH(SUBSTITUTE(A618,"-",""),Kundenbestand!$C$5:$C$3004,0)),ISNUMBER(MATCH(SUBSTITUTE(B618,"-",""),Kundenbestand!$C$5:$C$3004,0))),"x","")</f>
        <v/>
      </c>
      <c r="V618" s="35">
        <f t="shared" si="69"/>
        <v>0</v>
      </c>
    </row>
    <row r="619" spans="1:22" x14ac:dyDescent="0.3">
      <c r="A619" s="33" t="s">
        <v>3351</v>
      </c>
      <c r="B619" s="33" t="s">
        <v>3352</v>
      </c>
      <c r="C619" s="33" t="s">
        <v>233</v>
      </c>
      <c r="D619" s="33" t="s">
        <v>3353</v>
      </c>
      <c r="E619" s="33" t="s">
        <v>3354</v>
      </c>
      <c r="F619" s="33" t="s">
        <v>3355</v>
      </c>
      <c r="G619" s="34">
        <v>44627</v>
      </c>
      <c r="H619" s="33">
        <f t="shared" si="63"/>
        <v>2022</v>
      </c>
      <c r="I619" s="35">
        <v>196</v>
      </c>
      <c r="J619" s="36">
        <v>1.42</v>
      </c>
      <c r="K619" s="35">
        <f t="shared" si="64"/>
        <v>278.32</v>
      </c>
      <c r="L619" s="33" t="s">
        <v>1733</v>
      </c>
      <c r="M619" s="33" t="s">
        <v>1734</v>
      </c>
      <c r="N619" s="33" t="s">
        <v>3356</v>
      </c>
      <c r="O619" s="37" t="s">
        <v>94</v>
      </c>
      <c r="P619" s="33" t="str">
        <f t="shared" si="65"/>
        <v>ja</v>
      </c>
      <c r="Q619" s="33" t="str">
        <f t="shared" si="66"/>
        <v>2021–2025</v>
      </c>
      <c r="R619" s="38">
        <f t="shared" si="67"/>
        <v>0.1</v>
      </c>
      <c r="S619" s="35">
        <f t="shared" si="68"/>
        <v>250.488</v>
      </c>
      <c r="T619" s="39"/>
      <c r="U619" s="33" t="str">
        <f>IF(OR(T619="x",ISNUMBER(MATCH(SUBSTITUTE(A619,"-",""),Kundenbestand!$C$5:$C$3004,0)),ISNUMBER(MATCH(SUBSTITUTE(B619,"-",""),Kundenbestand!$C$5:$C$3004,0))),"x","")</f>
        <v/>
      </c>
      <c r="V619" s="35">
        <f t="shared" si="69"/>
        <v>0</v>
      </c>
    </row>
    <row r="620" spans="1:22" x14ac:dyDescent="0.3">
      <c r="A620" s="33" t="s">
        <v>3357</v>
      </c>
      <c r="B620" s="33" t="s">
        <v>3358</v>
      </c>
      <c r="C620" s="33" t="s">
        <v>233</v>
      </c>
      <c r="D620" s="33" t="s">
        <v>3359</v>
      </c>
      <c r="E620" s="33" t="s">
        <v>3360</v>
      </c>
      <c r="F620" s="33" t="s">
        <v>3361</v>
      </c>
      <c r="G620" s="34">
        <v>44731</v>
      </c>
      <c r="H620" s="33">
        <f t="shared" si="63"/>
        <v>2022</v>
      </c>
      <c r="I620" s="35">
        <v>252</v>
      </c>
      <c r="J620" s="36">
        <v>1.42</v>
      </c>
      <c r="K620" s="35">
        <f t="shared" si="64"/>
        <v>357.84</v>
      </c>
      <c r="L620" s="33" t="s">
        <v>1733</v>
      </c>
      <c r="M620" s="33" t="s">
        <v>1734</v>
      </c>
      <c r="N620" s="33" t="s">
        <v>3362</v>
      </c>
      <c r="O620" s="37" t="s">
        <v>118</v>
      </c>
      <c r="P620" s="33" t="str">
        <f t="shared" si="65"/>
        <v>ja</v>
      </c>
      <c r="Q620" s="33" t="str">
        <f t="shared" si="66"/>
        <v>2021–2025</v>
      </c>
      <c r="R620" s="38">
        <f t="shared" si="67"/>
        <v>0.1</v>
      </c>
      <c r="S620" s="35">
        <f t="shared" si="68"/>
        <v>322.05599999999998</v>
      </c>
      <c r="T620" s="39"/>
      <c r="U620" s="33" t="str">
        <f>IF(OR(T620="x",ISNUMBER(MATCH(SUBSTITUTE(A620,"-",""),Kundenbestand!$C$5:$C$3004,0)),ISNUMBER(MATCH(SUBSTITUTE(B620,"-",""),Kundenbestand!$C$5:$C$3004,0))),"x","")</f>
        <v/>
      </c>
      <c r="V620" s="35">
        <f t="shared" si="69"/>
        <v>0</v>
      </c>
    </row>
    <row r="621" spans="1:22" x14ac:dyDescent="0.3">
      <c r="A621" s="33" t="s">
        <v>3363</v>
      </c>
      <c r="B621" s="33" t="s">
        <v>3364</v>
      </c>
      <c r="C621" s="33" t="s">
        <v>233</v>
      </c>
      <c r="D621" s="33" t="s">
        <v>1603</v>
      </c>
      <c r="E621" s="33" t="s">
        <v>3365</v>
      </c>
      <c r="F621" s="33" t="s">
        <v>3366</v>
      </c>
      <c r="G621" s="34">
        <v>44662</v>
      </c>
      <c r="H621" s="33">
        <f t="shared" si="63"/>
        <v>2022</v>
      </c>
      <c r="I621" s="35">
        <v>196</v>
      </c>
      <c r="J621" s="36">
        <v>1.42</v>
      </c>
      <c r="K621" s="35">
        <f t="shared" si="64"/>
        <v>278.32</v>
      </c>
      <c r="L621" s="33" t="s">
        <v>1733</v>
      </c>
      <c r="M621" s="33" t="s">
        <v>1734</v>
      </c>
      <c r="N621" s="33" t="s">
        <v>3367</v>
      </c>
      <c r="O621" s="37" t="s">
        <v>87</v>
      </c>
      <c r="P621" s="33" t="str">
        <f t="shared" si="65"/>
        <v>ja</v>
      </c>
      <c r="Q621" s="33" t="str">
        <f t="shared" si="66"/>
        <v>2021–2025</v>
      </c>
      <c r="R621" s="38">
        <f t="shared" si="67"/>
        <v>0.1</v>
      </c>
      <c r="S621" s="35">
        <f t="shared" si="68"/>
        <v>250.488</v>
      </c>
      <c r="T621" s="39"/>
      <c r="U621" s="33" t="str">
        <f>IF(OR(T621="x",ISNUMBER(MATCH(SUBSTITUTE(A621,"-",""),Kundenbestand!$C$5:$C$3004,0)),ISNUMBER(MATCH(SUBSTITUTE(B621,"-",""),Kundenbestand!$C$5:$C$3004,0))),"x","")</f>
        <v/>
      </c>
      <c r="V621" s="35">
        <f t="shared" si="69"/>
        <v>0</v>
      </c>
    </row>
    <row r="622" spans="1:22" x14ac:dyDescent="0.3">
      <c r="A622" s="33" t="s">
        <v>3368</v>
      </c>
      <c r="B622" s="33" t="s">
        <v>3369</v>
      </c>
      <c r="C622" s="33" t="s">
        <v>233</v>
      </c>
      <c r="D622" s="33" t="s">
        <v>3370</v>
      </c>
      <c r="E622" s="33" t="s">
        <v>3371</v>
      </c>
      <c r="F622" s="33" t="s">
        <v>3372</v>
      </c>
      <c r="G622" s="34">
        <v>44627</v>
      </c>
      <c r="H622" s="33">
        <f t="shared" si="63"/>
        <v>2022</v>
      </c>
      <c r="I622" s="35">
        <v>196</v>
      </c>
      <c r="J622" s="36">
        <v>1.42</v>
      </c>
      <c r="K622" s="35">
        <f t="shared" si="64"/>
        <v>278.32</v>
      </c>
      <c r="L622" s="33" t="s">
        <v>1733</v>
      </c>
      <c r="M622" s="33" t="s">
        <v>1734</v>
      </c>
      <c r="N622" s="33" t="s">
        <v>3373</v>
      </c>
      <c r="O622" s="37" t="s">
        <v>80</v>
      </c>
      <c r="P622" s="33" t="str">
        <f t="shared" si="65"/>
        <v>ja</v>
      </c>
      <c r="Q622" s="33" t="str">
        <f t="shared" si="66"/>
        <v>2021–2025</v>
      </c>
      <c r="R622" s="38">
        <f t="shared" si="67"/>
        <v>0.1</v>
      </c>
      <c r="S622" s="35">
        <f t="shared" si="68"/>
        <v>250.488</v>
      </c>
      <c r="T622" s="39"/>
      <c r="U622" s="33" t="str">
        <f>IF(OR(T622="x",ISNUMBER(MATCH(SUBSTITUTE(A622,"-",""),Kundenbestand!$C$5:$C$3004,0)),ISNUMBER(MATCH(SUBSTITUTE(B622,"-",""),Kundenbestand!$C$5:$C$3004,0))),"x","")</f>
        <v/>
      </c>
      <c r="V622" s="35">
        <f t="shared" si="69"/>
        <v>0</v>
      </c>
    </row>
    <row r="623" spans="1:22" x14ac:dyDescent="0.3">
      <c r="A623" s="33" t="s">
        <v>3374</v>
      </c>
      <c r="B623" s="33" t="s">
        <v>3375</v>
      </c>
      <c r="C623" s="33" t="s">
        <v>233</v>
      </c>
      <c r="D623" s="33" t="s">
        <v>3376</v>
      </c>
      <c r="E623" s="33" t="s">
        <v>3377</v>
      </c>
      <c r="F623" s="33"/>
      <c r="G623" s="34">
        <v>44731</v>
      </c>
      <c r="H623" s="33">
        <f t="shared" si="63"/>
        <v>2022</v>
      </c>
      <c r="I623" s="35">
        <v>252</v>
      </c>
      <c r="J623" s="36">
        <v>1.42</v>
      </c>
      <c r="K623" s="35">
        <f t="shared" si="64"/>
        <v>357.84</v>
      </c>
      <c r="L623" s="33" t="s">
        <v>1733</v>
      </c>
      <c r="M623" s="33" t="s">
        <v>1734</v>
      </c>
      <c r="N623" s="33" t="s">
        <v>3378</v>
      </c>
      <c r="O623" s="37" t="s">
        <v>80</v>
      </c>
      <c r="P623" s="33" t="str">
        <f t="shared" si="65"/>
        <v>ja</v>
      </c>
      <c r="Q623" s="33" t="str">
        <f t="shared" si="66"/>
        <v>2021–2025</v>
      </c>
      <c r="R623" s="38">
        <f t="shared" si="67"/>
        <v>0.1</v>
      </c>
      <c r="S623" s="35">
        <f t="shared" si="68"/>
        <v>322.05599999999998</v>
      </c>
      <c r="T623" s="39"/>
      <c r="U623" s="33" t="str">
        <f>IF(OR(T623="x",ISNUMBER(MATCH(SUBSTITUTE(A623,"-",""),Kundenbestand!$C$5:$C$3004,0)),ISNUMBER(MATCH(SUBSTITUTE(B623,"-",""),Kundenbestand!$C$5:$C$3004,0))),"x","")</f>
        <v/>
      </c>
      <c r="V623" s="35">
        <f t="shared" si="69"/>
        <v>0</v>
      </c>
    </row>
    <row r="624" spans="1:22" x14ac:dyDescent="0.3">
      <c r="A624" s="33" t="s">
        <v>3379</v>
      </c>
      <c r="B624" s="33" t="s">
        <v>3380</v>
      </c>
      <c r="C624" s="33" t="s">
        <v>233</v>
      </c>
      <c r="D624" s="33" t="s">
        <v>1008</v>
      </c>
      <c r="E624" s="33" t="s">
        <v>3381</v>
      </c>
      <c r="F624" s="33" t="s">
        <v>3382</v>
      </c>
      <c r="G624" s="34">
        <v>44731</v>
      </c>
      <c r="H624" s="33">
        <f t="shared" si="63"/>
        <v>2022</v>
      </c>
      <c r="I624" s="35">
        <v>196</v>
      </c>
      <c r="J624" s="36">
        <v>1.42</v>
      </c>
      <c r="K624" s="35">
        <f t="shared" si="64"/>
        <v>278.32</v>
      </c>
      <c r="L624" s="33" t="s">
        <v>1733</v>
      </c>
      <c r="M624" s="33" t="s">
        <v>1734</v>
      </c>
      <c r="N624" s="33" t="s">
        <v>3383</v>
      </c>
      <c r="O624" s="37" t="s">
        <v>80</v>
      </c>
      <c r="P624" s="33" t="str">
        <f t="shared" si="65"/>
        <v>ja</v>
      </c>
      <c r="Q624" s="33" t="str">
        <f t="shared" si="66"/>
        <v>2021–2025</v>
      </c>
      <c r="R624" s="38">
        <f t="shared" si="67"/>
        <v>0.1</v>
      </c>
      <c r="S624" s="35">
        <f t="shared" si="68"/>
        <v>250.488</v>
      </c>
      <c r="T624" s="39"/>
      <c r="U624" s="33" t="str">
        <f>IF(OR(T624="x",ISNUMBER(MATCH(SUBSTITUTE(A624,"-",""),Kundenbestand!$C$5:$C$3004,0)),ISNUMBER(MATCH(SUBSTITUTE(B624,"-",""),Kundenbestand!$C$5:$C$3004,0))),"x","")</f>
        <v/>
      </c>
      <c r="V624" s="35">
        <f t="shared" si="69"/>
        <v>0</v>
      </c>
    </row>
    <row r="625" spans="1:22" x14ac:dyDescent="0.3">
      <c r="A625" s="33" t="s">
        <v>3384</v>
      </c>
      <c r="B625" s="33" t="s">
        <v>3385</v>
      </c>
      <c r="C625" s="33" t="s">
        <v>233</v>
      </c>
      <c r="D625" s="33" t="s">
        <v>3386</v>
      </c>
      <c r="E625" s="33" t="s">
        <v>3387</v>
      </c>
      <c r="F625" s="33"/>
      <c r="G625" s="34">
        <v>44662</v>
      </c>
      <c r="H625" s="33">
        <f t="shared" si="63"/>
        <v>2022</v>
      </c>
      <c r="I625" s="35">
        <v>224</v>
      </c>
      <c r="J625" s="36">
        <v>1.42</v>
      </c>
      <c r="K625" s="35">
        <f t="shared" si="64"/>
        <v>318.08</v>
      </c>
      <c r="L625" s="33" t="s">
        <v>1733</v>
      </c>
      <c r="M625" s="33" t="s">
        <v>1734</v>
      </c>
      <c r="N625" s="33" t="s">
        <v>3388</v>
      </c>
      <c r="O625" s="37" t="s">
        <v>94</v>
      </c>
      <c r="P625" s="33" t="str">
        <f t="shared" si="65"/>
        <v>ja</v>
      </c>
      <c r="Q625" s="33" t="str">
        <f t="shared" si="66"/>
        <v>2021–2025</v>
      </c>
      <c r="R625" s="38">
        <f t="shared" si="67"/>
        <v>0.1</v>
      </c>
      <c r="S625" s="35">
        <f t="shared" si="68"/>
        <v>286.27199999999999</v>
      </c>
      <c r="T625" s="39"/>
      <c r="U625" s="33" t="str">
        <f>IF(OR(T625="x",ISNUMBER(MATCH(SUBSTITUTE(A625,"-",""),Kundenbestand!$C$5:$C$3004,0)),ISNUMBER(MATCH(SUBSTITUTE(B625,"-",""),Kundenbestand!$C$5:$C$3004,0))),"x","")</f>
        <v/>
      </c>
      <c r="V625" s="35">
        <f t="shared" si="69"/>
        <v>0</v>
      </c>
    </row>
    <row r="626" spans="1:22" x14ac:dyDescent="0.3">
      <c r="A626" s="33" t="s">
        <v>3389</v>
      </c>
      <c r="B626" s="33" t="s">
        <v>3390</v>
      </c>
      <c r="C626" s="33" t="s">
        <v>233</v>
      </c>
      <c r="D626" s="33" t="s">
        <v>626</v>
      </c>
      <c r="E626" s="33" t="s">
        <v>3391</v>
      </c>
      <c r="F626" s="33" t="s">
        <v>3392</v>
      </c>
      <c r="G626" s="34">
        <v>44627</v>
      </c>
      <c r="H626" s="33">
        <f t="shared" si="63"/>
        <v>2022</v>
      </c>
      <c r="I626" s="35">
        <v>252</v>
      </c>
      <c r="J626" s="36">
        <v>1.42</v>
      </c>
      <c r="K626" s="35">
        <f t="shared" si="64"/>
        <v>357.84</v>
      </c>
      <c r="L626" s="33" t="s">
        <v>1733</v>
      </c>
      <c r="M626" s="33" t="s">
        <v>1734</v>
      </c>
      <c r="N626" s="33" t="s">
        <v>3393</v>
      </c>
      <c r="O626" s="37" t="s">
        <v>94</v>
      </c>
      <c r="P626" s="33" t="str">
        <f t="shared" si="65"/>
        <v>ja</v>
      </c>
      <c r="Q626" s="33" t="str">
        <f t="shared" si="66"/>
        <v>2021–2025</v>
      </c>
      <c r="R626" s="38">
        <f t="shared" si="67"/>
        <v>0.1</v>
      </c>
      <c r="S626" s="35">
        <f t="shared" si="68"/>
        <v>322.05599999999998</v>
      </c>
      <c r="T626" s="39"/>
      <c r="U626" s="33" t="str">
        <f>IF(OR(T626="x",ISNUMBER(MATCH(SUBSTITUTE(A626,"-",""),Kundenbestand!$C$5:$C$3004,0)),ISNUMBER(MATCH(SUBSTITUTE(B626,"-",""),Kundenbestand!$C$5:$C$3004,0))),"x","")</f>
        <v/>
      </c>
      <c r="V626" s="35">
        <f t="shared" si="69"/>
        <v>0</v>
      </c>
    </row>
    <row r="627" spans="1:22" x14ac:dyDescent="0.3">
      <c r="A627" s="33" t="s">
        <v>3394</v>
      </c>
      <c r="B627" s="33" t="s">
        <v>3395</v>
      </c>
      <c r="C627" s="33" t="s">
        <v>233</v>
      </c>
      <c r="D627" s="33" t="s">
        <v>3396</v>
      </c>
      <c r="E627" s="33" t="s">
        <v>3397</v>
      </c>
      <c r="F627" s="33" t="s">
        <v>3398</v>
      </c>
      <c r="G627" s="34">
        <v>44606</v>
      </c>
      <c r="H627" s="33">
        <f t="shared" si="63"/>
        <v>2022</v>
      </c>
      <c r="I627" s="35">
        <v>196</v>
      </c>
      <c r="J627" s="36">
        <v>1.42</v>
      </c>
      <c r="K627" s="35">
        <f t="shared" si="64"/>
        <v>278.32</v>
      </c>
      <c r="L627" s="33" t="s">
        <v>1733</v>
      </c>
      <c r="M627" s="33" t="s">
        <v>1734</v>
      </c>
      <c r="N627" s="33" t="s">
        <v>1424</v>
      </c>
      <c r="O627" s="37" t="s">
        <v>87</v>
      </c>
      <c r="P627" s="33" t="str">
        <f t="shared" si="65"/>
        <v>ja</v>
      </c>
      <c r="Q627" s="33" t="str">
        <f t="shared" si="66"/>
        <v>2021–2025</v>
      </c>
      <c r="R627" s="38">
        <f t="shared" si="67"/>
        <v>0.1</v>
      </c>
      <c r="S627" s="35">
        <f t="shared" si="68"/>
        <v>250.488</v>
      </c>
      <c r="T627" s="39"/>
      <c r="U627" s="33" t="str">
        <f>IF(OR(T627="x",ISNUMBER(MATCH(SUBSTITUTE(A627,"-",""),Kundenbestand!$C$5:$C$3004,0)),ISNUMBER(MATCH(SUBSTITUTE(B627,"-",""),Kundenbestand!$C$5:$C$3004,0))),"x","")</f>
        <v/>
      </c>
      <c r="V627" s="35">
        <f t="shared" si="69"/>
        <v>0</v>
      </c>
    </row>
    <row r="628" spans="1:22" x14ac:dyDescent="0.3">
      <c r="A628" s="33" t="s">
        <v>3399</v>
      </c>
      <c r="B628" s="33" t="s">
        <v>3400</v>
      </c>
      <c r="C628" s="33" t="s">
        <v>233</v>
      </c>
      <c r="D628" s="33" t="s">
        <v>3401</v>
      </c>
      <c r="E628" s="33" t="s">
        <v>3402</v>
      </c>
      <c r="F628" s="33" t="s">
        <v>3403</v>
      </c>
      <c r="G628" s="34">
        <v>44816</v>
      </c>
      <c r="H628" s="33">
        <f t="shared" si="63"/>
        <v>2022</v>
      </c>
      <c r="I628" s="35">
        <v>322</v>
      </c>
      <c r="J628" s="36">
        <v>1.42</v>
      </c>
      <c r="K628" s="35">
        <f t="shared" si="64"/>
        <v>457.23999999999995</v>
      </c>
      <c r="L628" s="33" t="s">
        <v>1733</v>
      </c>
      <c r="M628" s="33" t="s">
        <v>1734</v>
      </c>
      <c r="N628" s="33" t="s">
        <v>3404</v>
      </c>
      <c r="O628" s="37" t="s">
        <v>118</v>
      </c>
      <c r="P628" s="33" t="str">
        <f t="shared" si="65"/>
        <v>ja</v>
      </c>
      <c r="Q628" s="33" t="str">
        <f t="shared" si="66"/>
        <v>2021–2025</v>
      </c>
      <c r="R628" s="38">
        <f t="shared" si="67"/>
        <v>0.1</v>
      </c>
      <c r="S628" s="35">
        <f t="shared" si="68"/>
        <v>411.51599999999996</v>
      </c>
      <c r="T628" s="39"/>
      <c r="U628" s="33" t="str">
        <f>IF(OR(T628="x",ISNUMBER(MATCH(SUBSTITUTE(A628,"-",""),Kundenbestand!$C$5:$C$3004,0)),ISNUMBER(MATCH(SUBSTITUTE(B628,"-",""),Kundenbestand!$C$5:$C$3004,0))),"x","")</f>
        <v/>
      </c>
      <c r="V628" s="35">
        <f t="shared" si="69"/>
        <v>0</v>
      </c>
    </row>
    <row r="629" spans="1:22" x14ac:dyDescent="0.3">
      <c r="A629" s="33" t="s">
        <v>3405</v>
      </c>
      <c r="B629" s="33" t="s">
        <v>3406</v>
      </c>
      <c r="C629" s="33" t="s">
        <v>233</v>
      </c>
      <c r="D629" s="33" t="s">
        <v>2361</v>
      </c>
      <c r="E629" s="33" t="s">
        <v>3407</v>
      </c>
      <c r="F629" s="33" t="s">
        <v>3408</v>
      </c>
      <c r="G629" s="34">
        <v>44760</v>
      </c>
      <c r="H629" s="33">
        <f t="shared" si="63"/>
        <v>2022</v>
      </c>
      <c r="I629" s="35">
        <v>154.01</v>
      </c>
      <c r="J629" s="36">
        <v>1.42</v>
      </c>
      <c r="K629" s="35">
        <f t="shared" si="64"/>
        <v>218.69419999999997</v>
      </c>
      <c r="L629" s="33" t="s">
        <v>1733</v>
      </c>
      <c r="M629" s="33" t="s">
        <v>1734</v>
      </c>
      <c r="N629" s="33" t="s">
        <v>2352</v>
      </c>
      <c r="O629" s="37" t="s">
        <v>87</v>
      </c>
      <c r="P629" s="33" t="str">
        <f t="shared" si="65"/>
        <v>ja</v>
      </c>
      <c r="Q629" s="33" t="str">
        <f t="shared" si="66"/>
        <v>2021–2025</v>
      </c>
      <c r="R629" s="38">
        <f t="shared" si="67"/>
        <v>0.1</v>
      </c>
      <c r="S629" s="35">
        <f t="shared" si="68"/>
        <v>196.82477999999998</v>
      </c>
      <c r="T629" s="39"/>
      <c r="U629" s="33" t="str">
        <f>IF(OR(T629="x",ISNUMBER(MATCH(SUBSTITUTE(A629,"-",""),Kundenbestand!$C$5:$C$3004,0)),ISNUMBER(MATCH(SUBSTITUTE(B629,"-",""),Kundenbestand!$C$5:$C$3004,0))),"x","")</f>
        <v/>
      </c>
      <c r="V629" s="35">
        <f t="shared" si="69"/>
        <v>0</v>
      </c>
    </row>
    <row r="630" spans="1:22" x14ac:dyDescent="0.3">
      <c r="A630" s="33" t="s">
        <v>3409</v>
      </c>
      <c r="B630" s="33" t="s">
        <v>3410</v>
      </c>
      <c r="C630" s="33" t="s">
        <v>233</v>
      </c>
      <c r="D630" s="33" t="s">
        <v>3125</v>
      </c>
      <c r="E630" s="33" t="s">
        <v>3411</v>
      </c>
      <c r="F630" s="33" t="s">
        <v>3412</v>
      </c>
      <c r="G630" s="34">
        <v>44788</v>
      </c>
      <c r="H630" s="33">
        <f t="shared" si="63"/>
        <v>2022</v>
      </c>
      <c r="I630" s="35">
        <v>252</v>
      </c>
      <c r="J630" s="36">
        <v>1.42</v>
      </c>
      <c r="K630" s="35">
        <f t="shared" si="64"/>
        <v>357.84</v>
      </c>
      <c r="L630" s="33" t="s">
        <v>1733</v>
      </c>
      <c r="M630" s="33" t="s">
        <v>1734</v>
      </c>
      <c r="N630" s="33" t="s">
        <v>3413</v>
      </c>
      <c r="O630" s="37" t="s">
        <v>87</v>
      </c>
      <c r="P630" s="33" t="str">
        <f t="shared" si="65"/>
        <v>ja</v>
      </c>
      <c r="Q630" s="33" t="str">
        <f t="shared" si="66"/>
        <v>2021–2025</v>
      </c>
      <c r="R630" s="38">
        <f t="shared" si="67"/>
        <v>0.1</v>
      </c>
      <c r="S630" s="35">
        <f t="shared" si="68"/>
        <v>322.05599999999998</v>
      </c>
      <c r="T630" s="39"/>
      <c r="U630" s="33" t="str">
        <f>IF(OR(T630="x",ISNUMBER(MATCH(SUBSTITUTE(A630,"-",""),Kundenbestand!$C$5:$C$3004,0)),ISNUMBER(MATCH(SUBSTITUTE(B630,"-",""),Kundenbestand!$C$5:$C$3004,0))),"x","")</f>
        <v/>
      </c>
      <c r="V630" s="35">
        <f t="shared" si="69"/>
        <v>0</v>
      </c>
    </row>
    <row r="631" spans="1:22" x14ac:dyDescent="0.3">
      <c r="A631" s="33" t="s">
        <v>3414</v>
      </c>
      <c r="B631" s="33" t="s">
        <v>3415</v>
      </c>
      <c r="C631" s="33" t="s">
        <v>233</v>
      </c>
      <c r="D631" s="33" t="s">
        <v>3416</v>
      </c>
      <c r="E631" s="33" t="s">
        <v>3417</v>
      </c>
      <c r="F631" s="33"/>
      <c r="G631" s="34">
        <v>44844</v>
      </c>
      <c r="H631" s="33">
        <f t="shared" si="63"/>
        <v>2022</v>
      </c>
      <c r="I631" s="35">
        <v>182</v>
      </c>
      <c r="J631" s="36">
        <v>1.42</v>
      </c>
      <c r="K631" s="35">
        <f t="shared" si="64"/>
        <v>258.44</v>
      </c>
      <c r="L631" s="33" t="s">
        <v>1733</v>
      </c>
      <c r="M631" s="33" t="s">
        <v>1734</v>
      </c>
      <c r="N631" s="33" t="s">
        <v>1429</v>
      </c>
      <c r="O631" s="37" t="s">
        <v>87</v>
      </c>
      <c r="P631" s="33" t="str">
        <f t="shared" si="65"/>
        <v>ja</v>
      </c>
      <c r="Q631" s="33" t="str">
        <f t="shared" si="66"/>
        <v>2021–2025</v>
      </c>
      <c r="R631" s="38">
        <f t="shared" si="67"/>
        <v>0.1</v>
      </c>
      <c r="S631" s="35">
        <f t="shared" si="68"/>
        <v>232.596</v>
      </c>
      <c r="T631" s="39"/>
      <c r="U631" s="33" t="str">
        <f>IF(OR(T631="x",ISNUMBER(MATCH(SUBSTITUTE(A631,"-",""),Kundenbestand!$C$5:$C$3004,0)),ISNUMBER(MATCH(SUBSTITUTE(B631,"-",""),Kundenbestand!$C$5:$C$3004,0))),"x","")</f>
        <v/>
      </c>
      <c r="V631" s="35">
        <f t="shared" si="69"/>
        <v>0</v>
      </c>
    </row>
    <row r="632" spans="1:22" x14ac:dyDescent="0.3">
      <c r="A632" s="33" t="s">
        <v>3418</v>
      </c>
      <c r="B632" s="33" t="s">
        <v>3419</v>
      </c>
      <c r="C632" s="33" t="s">
        <v>233</v>
      </c>
      <c r="D632" s="33" t="s">
        <v>3420</v>
      </c>
      <c r="E632" s="33" t="s">
        <v>3421</v>
      </c>
      <c r="F632" s="33" t="s">
        <v>3422</v>
      </c>
      <c r="G632" s="34">
        <v>44662</v>
      </c>
      <c r="H632" s="33">
        <f t="shared" si="63"/>
        <v>2022</v>
      </c>
      <c r="I632" s="35">
        <v>154.01</v>
      </c>
      <c r="J632" s="36">
        <v>1.42</v>
      </c>
      <c r="K632" s="35">
        <f t="shared" si="64"/>
        <v>218.69419999999997</v>
      </c>
      <c r="L632" s="33" t="s">
        <v>1733</v>
      </c>
      <c r="M632" s="33" t="s">
        <v>1734</v>
      </c>
      <c r="N632" s="33" t="s">
        <v>326</v>
      </c>
      <c r="O632" s="37" t="s">
        <v>118</v>
      </c>
      <c r="P632" s="33" t="str">
        <f t="shared" si="65"/>
        <v>ja</v>
      </c>
      <c r="Q632" s="33" t="str">
        <f t="shared" si="66"/>
        <v>2021–2025</v>
      </c>
      <c r="R632" s="38">
        <f t="shared" si="67"/>
        <v>0.1</v>
      </c>
      <c r="S632" s="35">
        <f t="shared" si="68"/>
        <v>196.82477999999998</v>
      </c>
      <c r="T632" s="39"/>
      <c r="U632" s="33" t="str">
        <f>IF(OR(T632="x",ISNUMBER(MATCH(SUBSTITUTE(A632,"-",""),Kundenbestand!$C$5:$C$3004,0)),ISNUMBER(MATCH(SUBSTITUTE(B632,"-",""),Kundenbestand!$C$5:$C$3004,0))),"x","")</f>
        <v/>
      </c>
      <c r="V632" s="35">
        <f t="shared" si="69"/>
        <v>0</v>
      </c>
    </row>
    <row r="633" spans="1:22" x14ac:dyDescent="0.3">
      <c r="A633" s="33" t="s">
        <v>3423</v>
      </c>
      <c r="B633" s="33" t="s">
        <v>3424</v>
      </c>
      <c r="C633" s="33" t="s">
        <v>233</v>
      </c>
      <c r="D633" s="33" t="s">
        <v>3425</v>
      </c>
      <c r="E633" s="33" t="s">
        <v>3426</v>
      </c>
      <c r="F633" s="33" t="s">
        <v>3427</v>
      </c>
      <c r="G633" s="34">
        <v>44816</v>
      </c>
      <c r="H633" s="33">
        <f t="shared" si="63"/>
        <v>2022</v>
      </c>
      <c r="I633" s="35">
        <v>210</v>
      </c>
      <c r="J633" s="36">
        <v>1.42</v>
      </c>
      <c r="K633" s="35">
        <f t="shared" si="64"/>
        <v>298.2</v>
      </c>
      <c r="L633" s="33" t="s">
        <v>1733</v>
      </c>
      <c r="M633" s="33" t="s">
        <v>1734</v>
      </c>
      <c r="N633" s="33" t="s">
        <v>3428</v>
      </c>
      <c r="O633" s="37" t="s">
        <v>80</v>
      </c>
      <c r="P633" s="33" t="str">
        <f t="shared" si="65"/>
        <v>ja</v>
      </c>
      <c r="Q633" s="33" t="str">
        <f t="shared" si="66"/>
        <v>2021–2025</v>
      </c>
      <c r="R633" s="38">
        <f t="shared" si="67"/>
        <v>0.1</v>
      </c>
      <c r="S633" s="35">
        <f t="shared" si="68"/>
        <v>268.38</v>
      </c>
      <c r="T633" s="39"/>
      <c r="U633" s="33" t="str">
        <f>IF(OR(T633="x",ISNUMBER(MATCH(SUBSTITUTE(A633,"-",""),Kundenbestand!$C$5:$C$3004,0)),ISNUMBER(MATCH(SUBSTITUTE(B633,"-",""),Kundenbestand!$C$5:$C$3004,0))),"x","")</f>
        <v/>
      </c>
      <c r="V633" s="35">
        <f t="shared" si="69"/>
        <v>0</v>
      </c>
    </row>
    <row r="634" spans="1:22" x14ac:dyDescent="0.3">
      <c r="A634" s="33" t="s">
        <v>3429</v>
      </c>
      <c r="B634" s="33" t="s">
        <v>3430</v>
      </c>
      <c r="C634" s="33" t="s">
        <v>233</v>
      </c>
      <c r="D634" s="33" t="s">
        <v>3431</v>
      </c>
      <c r="E634" s="33" t="s">
        <v>3432</v>
      </c>
      <c r="F634" s="33" t="s">
        <v>3433</v>
      </c>
      <c r="G634" s="34">
        <v>44731</v>
      </c>
      <c r="H634" s="33">
        <f t="shared" si="63"/>
        <v>2022</v>
      </c>
      <c r="I634" s="35">
        <v>182</v>
      </c>
      <c r="J634" s="36">
        <v>1.42</v>
      </c>
      <c r="K634" s="35">
        <f t="shared" si="64"/>
        <v>258.44</v>
      </c>
      <c r="L634" s="33" t="s">
        <v>1733</v>
      </c>
      <c r="M634" s="33" t="s">
        <v>1734</v>
      </c>
      <c r="N634" s="33" t="s">
        <v>1424</v>
      </c>
      <c r="O634" s="37" t="s">
        <v>87</v>
      </c>
      <c r="P634" s="33" t="str">
        <f t="shared" si="65"/>
        <v>ja</v>
      </c>
      <c r="Q634" s="33" t="str">
        <f t="shared" si="66"/>
        <v>2021–2025</v>
      </c>
      <c r="R634" s="38">
        <f t="shared" si="67"/>
        <v>0.1</v>
      </c>
      <c r="S634" s="35">
        <f t="shared" si="68"/>
        <v>232.596</v>
      </c>
      <c r="T634" s="39"/>
      <c r="U634" s="33" t="str">
        <f>IF(OR(T634="x",ISNUMBER(MATCH(SUBSTITUTE(A634,"-",""),Kundenbestand!$C$5:$C$3004,0)),ISNUMBER(MATCH(SUBSTITUTE(B634,"-",""),Kundenbestand!$C$5:$C$3004,0))),"x","")</f>
        <v/>
      </c>
      <c r="V634" s="35">
        <f t="shared" si="69"/>
        <v>0</v>
      </c>
    </row>
    <row r="635" spans="1:22" x14ac:dyDescent="0.3">
      <c r="A635" s="33" t="s">
        <v>3434</v>
      </c>
      <c r="B635" s="33" t="s">
        <v>3435</v>
      </c>
      <c r="C635" s="33" t="s">
        <v>233</v>
      </c>
      <c r="D635" s="33" t="s">
        <v>277</v>
      </c>
      <c r="E635" s="33" t="s">
        <v>3436</v>
      </c>
      <c r="F635" s="33" t="s">
        <v>3437</v>
      </c>
      <c r="G635" s="34">
        <v>42686</v>
      </c>
      <c r="H635" s="33">
        <f t="shared" si="63"/>
        <v>2016</v>
      </c>
      <c r="I635" s="35">
        <v>210</v>
      </c>
      <c r="J635" s="36">
        <v>1.42</v>
      </c>
      <c r="K635" s="35">
        <f t="shared" si="64"/>
        <v>298.2</v>
      </c>
      <c r="L635" s="33" t="s">
        <v>1733</v>
      </c>
      <c r="M635" s="33" t="s">
        <v>1734</v>
      </c>
      <c r="N635" s="33" t="s">
        <v>3438</v>
      </c>
      <c r="O635" s="37" t="s">
        <v>118</v>
      </c>
      <c r="P635" s="33" t="str">
        <f t="shared" si="65"/>
        <v>ja</v>
      </c>
      <c r="Q635" s="33" t="str">
        <f t="shared" si="66"/>
        <v>2013–2016</v>
      </c>
      <c r="R635" s="38">
        <f t="shared" si="67"/>
        <v>0.4</v>
      </c>
      <c r="S635" s="35">
        <f t="shared" si="68"/>
        <v>178.92</v>
      </c>
      <c r="T635" s="39"/>
      <c r="U635" s="33" t="str">
        <f>IF(OR(T635="x",ISNUMBER(MATCH(SUBSTITUTE(A635,"-",""),Kundenbestand!$C$5:$C$3004,0)),ISNUMBER(MATCH(SUBSTITUTE(B635,"-",""),Kundenbestand!$C$5:$C$3004,0))),"x","")</f>
        <v/>
      </c>
      <c r="V635" s="35">
        <f t="shared" si="69"/>
        <v>0</v>
      </c>
    </row>
    <row r="636" spans="1:22" x14ac:dyDescent="0.3">
      <c r="A636" s="33" t="s">
        <v>3439</v>
      </c>
      <c r="B636" s="33" t="s">
        <v>3440</v>
      </c>
      <c r="C636" s="33" t="s">
        <v>233</v>
      </c>
      <c r="D636" s="33" t="s">
        <v>3441</v>
      </c>
      <c r="E636" s="33" t="s">
        <v>3442</v>
      </c>
      <c r="F636" s="33" t="s">
        <v>3443</v>
      </c>
      <c r="G636" s="34">
        <v>44662</v>
      </c>
      <c r="H636" s="33">
        <f t="shared" si="63"/>
        <v>2022</v>
      </c>
      <c r="I636" s="35">
        <v>140</v>
      </c>
      <c r="J636" s="36">
        <v>1.42</v>
      </c>
      <c r="K636" s="35">
        <f t="shared" si="64"/>
        <v>198.79999999999998</v>
      </c>
      <c r="L636" s="33" t="s">
        <v>1733</v>
      </c>
      <c r="M636" s="33" t="s">
        <v>1734</v>
      </c>
      <c r="N636" s="33" t="s">
        <v>3444</v>
      </c>
      <c r="O636" s="37" t="s">
        <v>94</v>
      </c>
      <c r="P636" s="33" t="str">
        <f t="shared" si="65"/>
        <v>ja</v>
      </c>
      <c r="Q636" s="33" t="str">
        <f t="shared" si="66"/>
        <v>2021–2025</v>
      </c>
      <c r="R636" s="38">
        <f t="shared" si="67"/>
        <v>0.1</v>
      </c>
      <c r="S636" s="35">
        <f t="shared" si="68"/>
        <v>178.92</v>
      </c>
      <c r="T636" s="39"/>
      <c r="U636" s="33" t="str">
        <f>IF(OR(T636="x",ISNUMBER(MATCH(SUBSTITUTE(A636,"-",""),Kundenbestand!$C$5:$C$3004,0)),ISNUMBER(MATCH(SUBSTITUTE(B636,"-",""),Kundenbestand!$C$5:$C$3004,0))),"x","")</f>
        <v/>
      </c>
      <c r="V636" s="35">
        <f t="shared" si="69"/>
        <v>0</v>
      </c>
    </row>
    <row r="637" spans="1:22" x14ac:dyDescent="0.3">
      <c r="A637" s="33" t="s">
        <v>3445</v>
      </c>
      <c r="B637" s="33" t="s">
        <v>3446</v>
      </c>
      <c r="C637" s="33" t="s">
        <v>233</v>
      </c>
      <c r="D637" s="33" t="s">
        <v>2219</v>
      </c>
      <c r="E637" s="33" t="s">
        <v>3447</v>
      </c>
      <c r="F637" s="33"/>
      <c r="G637" s="34">
        <v>43260</v>
      </c>
      <c r="H637" s="33">
        <f t="shared" si="63"/>
        <v>2018</v>
      </c>
      <c r="I637" s="35">
        <v>55.93</v>
      </c>
      <c r="J637" s="36">
        <v>1.42</v>
      </c>
      <c r="K637" s="35">
        <f t="shared" si="64"/>
        <v>79.420599999999993</v>
      </c>
      <c r="L637" s="33" t="s">
        <v>1733</v>
      </c>
      <c r="M637" s="33" t="s">
        <v>1734</v>
      </c>
      <c r="N637" s="33" t="s">
        <v>3448</v>
      </c>
      <c r="O637" s="37" t="s">
        <v>94</v>
      </c>
      <c r="P637" s="33" t="str">
        <f t="shared" si="65"/>
        <v>ja</v>
      </c>
      <c r="Q637" s="33" t="str">
        <f t="shared" si="66"/>
        <v>2017–2020</v>
      </c>
      <c r="R637" s="38">
        <f t="shared" si="67"/>
        <v>0.25</v>
      </c>
      <c r="S637" s="35">
        <f t="shared" si="68"/>
        <v>59.565449999999998</v>
      </c>
      <c r="T637" s="39"/>
      <c r="U637" s="33" t="str">
        <f>IF(OR(T637="x",ISNUMBER(MATCH(SUBSTITUTE(A637,"-",""),Kundenbestand!$C$5:$C$3004,0)),ISNUMBER(MATCH(SUBSTITUTE(B637,"-",""),Kundenbestand!$C$5:$C$3004,0))),"x","")</f>
        <v/>
      </c>
      <c r="V637" s="35">
        <f t="shared" si="69"/>
        <v>0</v>
      </c>
    </row>
    <row r="638" spans="1:22" x14ac:dyDescent="0.3">
      <c r="A638" s="33" t="s">
        <v>3449</v>
      </c>
      <c r="B638" s="33" t="s">
        <v>3450</v>
      </c>
      <c r="C638" s="33" t="s">
        <v>233</v>
      </c>
      <c r="D638" s="33" t="s">
        <v>2219</v>
      </c>
      <c r="E638" s="33" t="s">
        <v>3451</v>
      </c>
      <c r="F638" s="33"/>
      <c r="G638" s="34">
        <v>42281</v>
      </c>
      <c r="H638" s="33">
        <f t="shared" si="63"/>
        <v>2015</v>
      </c>
      <c r="I638" s="35">
        <v>154.01</v>
      </c>
      <c r="J638" s="36">
        <v>1.42</v>
      </c>
      <c r="K638" s="35">
        <f t="shared" si="64"/>
        <v>218.69419999999997</v>
      </c>
      <c r="L638" s="33" t="s">
        <v>1733</v>
      </c>
      <c r="M638" s="33" t="s">
        <v>1734</v>
      </c>
      <c r="N638" s="33" t="s">
        <v>3452</v>
      </c>
      <c r="O638" s="37" t="s">
        <v>94</v>
      </c>
      <c r="P638" s="33" t="str">
        <f t="shared" si="65"/>
        <v>ja</v>
      </c>
      <c r="Q638" s="33" t="str">
        <f t="shared" si="66"/>
        <v>2013–2016</v>
      </c>
      <c r="R638" s="38">
        <f t="shared" si="67"/>
        <v>0.4</v>
      </c>
      <c r="S638" s="35">
        <f t="shared" si="68"/>
        <v>131.21651999999997</v>
      </c>
      <c r="T638" s="39"/>
      <c r="U638" s="33" t="str">
        <f>IF(OR(T638="x",ISNUMBER(MATCH(SUBSTITUTE(A638,"-",""),Kundenbestand!$C$5:$C$3004,0)),ISNUMBER(MATCH(SUBSTITUTE(B638,"-",""),Kundenbestand!$C$5:$C$3004,0))),"x","")</f>
        <v/>
      </c>
      <c r="V638" s="35">
        <f t="shared" si="69"/>
        <v>0</v>
      </c>
    </row>
    <row r="639" spans="1:22" x14ac:dyDescent="0.3">
      <c r="A639" s="33" t="s">
        <v>3453</v>
      </c>
      <c r="B639" s="33" t="s">
        <v>3454</v>
      </c>
      <c r="C639" s="33" t="s">
        <v>233</v>
      </c>
      <c r="D639" s="33" t="s">
        <v>2219</v>
      </c>
      <c r="E639" s="33" t="s">
        <v>3455</v>
      </c>
      <c r="F639" s="33" t="s">
        <v>3456</v>
      </c>
      <c r="G639" s="34">
        <v>42281</v>
      </c>
      <c r="H639" s="33">
        <f t="shared" si="63"/>
        <v>2015</v>
      </c>
      <c r="I639" s="35">
        <v>140</v>
      </c>
      <c r="J639" s="36">
        <v>1.42</v>
      </c>
      <c r="K639" s="35">
        <f t="shared" si="64"/>
        <v>198.79999999999998</v>
      </c>
      <c r="L639" s="33" t="s">
        <v>1733</v>
      </c>
      <c r="M639" s="33" t="s">
        <v>1734</v>
      </c>
      <c r="N639" s="33" t="s">
        <v>3457</v>
      </c>
      <c r="O639" s="37" t="s">
        <v>94</v>
      </c>
      <c r="P639" s="33" t="str">
        <f t="shared" si="65"/>
        <v>ja</v>
      </c>
      <c r="Q639" s="33" t="str">
        <f t="shared" si="66"/>
        <v>2013–2016</v>
      </c>
      <c r="R639" s="38">
        <f t="shared" si="67"/>
        <v>0.4</v>
      </c>
      <c r="S639" s="35">
        <f t="shared" si="68"/>
        <v>119.27999999999999</v>
      </c>
      <c r="T639" s="39"/>
      <c r="U639" s="33" t="str">
        <f>IF(OR(T639="x",ISNUMBER(MATCH(SUBSTITUTE(A639,"-",""),Kundenbestand!$C$5:$C$3004,0)),ISNUMBER(MATCH(SUBSTITUTE(B639,"-",""),Kundenbestand!$C$5:$C$3004,0))),"x","")</f>
        <v/>
      </c>
      <c r="V639" s="35">
        <f t="shared" si="69"/>
        <v>0</v>
      </c>
    </row>
    <row r="640" spans="1:22" x14ac:dyDescent="0.3">
      <c r="A640" s="33" t="s">
        <v>3458</v>
      </c>
      <c r="B640" s="33" t="s">
        <v>3459</v>
      </c>
      <c r="C640" s="33" t="s">
        <v>233</v>
      </c>
      <c r="D640" s="33" t="s">
        <v>1483</v>
      </c>
      <c r="E640" s="33" t="s">
        <v>3460</v>
      </c>
      <c r="F640" s="33"/>
      <c r="G640" s="34">
        <v>38341</v>
      </c>
      <c r="H640" s="33">
        <f t="shared" si="63"/>
        <v>2004</v>
      </c>
      <c r="I640" s="35">
        <v>84</v>
      </c>
      <c r="J640" s="36">
        <v>1.42</v>
      </c>
      <c r="K640" s="35">
        <f t="shared" si="64"/>
        <v>119.28</v>
      </c>
      <c r="L640" s="33" t="s">
        <v>1733</v>
      </c>
      <c r="M640" s="33" t="s">
        <v>1734</v>
      </c>
      <c r="N640" s="33" t="s">
        <v>3461</v>
      </c>
      <c r="O640" s="37" t="s">
        <v>118</v>
      </c>
      <c r="P640" s="33" t="str">
        <f t="shared" si="65"/>
        <v>ja</v>
      </c>
      <c r="Q640" s="33" t="str">
        <f t="shared" si="66"/>
        <v>bis 2012</v>
      </c>
      <c r="R640" s="38">
        <f t="shared" si="67"/>
        <v>0.5</v>
      </c>
      <c r="S640" s="35">
        <f t="shared" si="68"/>
        <v>59.64</v>
      </c>
      <c r="T640" s="39"/>
      <c r="U640" s="33" t="str">
        <f>IF(OR(T640="x",ISNUMBER(MATCH(SUBSTITUTE(A640,"-",""),Kundenbestand!$C$5:$C$3004,0)),ISNUMBER(MATCH(SUBSTITUTE(B640,"-",""),Kundenbestand!$C$5:$C$3004,0))),"x","")</f>
        <v/>
      </c>
      <c r="V640" s="35">
        <f t="shared" si="69"/>
        <v>0</v>
      </c>
    </row>
    <row r="641" spans="1:22" x14ac:dyDescent="0.3">
      <c r="A641" s="33" t="s">
        <v>3462</v>
      </c>
      <c r="B641" s="33" t="s">
        <v>3463</v>
      </c>
      <c r="C641" s="33" t="s">
        <v>233</v>
      </c>
      <c r="D641" s="33" t="s">
        <v>3464</v>
      </c>
      <c r="E641" s="33" t="s">
        <v>3465</v>
      </c>
      <c r="F641" s="33" t="s">
        <v>3466</v>
      </c>
      <c r="G641" s="34">
        <v>42837</v>
      </c>
      <c r="H641" s="33">
        <f t="shared" si="63"/>
        <v>2017</v>
      </c>
      <c r="I641" s="35">
        <v>112</v>
      </c>
      <c r="J641" s="36">
        <v>1.42</v>
      </c>
      <c r="K641" s="35">
        <f t="shared" si="64"/>
        <v>159.04</v>
      </c>
      <c r="L641" s="33" t="s">
        <v>1733</v>
      </c>
      <c r="M641" s="33" t="s">
        <v>1734</v>
      </c>
      <c r="N641" s="33" t="s">
        <v>693</v>
      </c>
      <c r="O641" s="37" t="s">
        <v>118</v>
      </c>
      <c r="P641" s="33" t="str">
        <f t="shared" si="65"/>
        <v>ja</v>
      </c>
      <c r="Q641" s="33" t="str">
        <f t="shared" si="66"/>
        <v>2017–2020</v>
      </c>
      <c r="R641" s="38">
        <f t="shared" si="67"/>
        <v>0.25</v>
      </c>
      <c r="S641" s="35">
        <f t="shared" si="68"/>
        <v>119.28</v>
      </c>
      <c r="T641" s="39"/>
      <c r="U641" s="33" t="str">
        <f>IF(OR(T641="x",ISNUMBER(MATCH(SUBSTITUTE(A641,"-",""),Kundenbestand!$C$5:$C$3004,0)),ISNUMBER(MATCH(SUBSTITUTE(B641,"-",""),Kundenbestand!$C$5:$C$3004,0))),"x","")</f>
        <v/>
      </c>
      <c r="V641" s="35">
        <f t="shared" si="69"/>
        <v>0</v>
      </c>
    </row>
    <row r="642" spans="1:22" x14ac:dyDescent="0.3">
      <c r="A642" s="33" t="s">
        <v>3467</v>
      </c>
      <c r="B642" s="33" t="s">
        <v>3468</v>
      </c>
      <c r="C642" s="33" t="s">
        <v>233</v>
      </c>
      <c r="D642" s="33" t="s">
        <v>3469</v>
      </c>
      <c r="E642" s="33" t="s">
        <v>3470</v>
      </c>
      <c r="F642" s="33" t="s">
        <v>3471</v>
      </c>
      <c r="G642" s="34">
        <v>42281</v>
      </c>
      <c r="H642" s="33">
        <f t="shared" ref="H642:H705" si="70">IF(ISNUMBER(G642),YEAR(G642),"")</f>
        <v>2015</v>
      </c>
      <c r="I642" s="35">
        <v>112</v>
      </c>
      <c r="J642" s="36">
        <v>1.42</v>
      </c>
      <c r="K642" s="35">
        <f t="shared" ref="K642:K705" si="71">IF(AND(ISNUMBER(I642),ISNUMBER(J642)),I642*J642,0)</f>
        <v>159.04</v>
      </c>
      <c r="L642" s="33" t="s">
        <v>1733</v>
      </c>
      <c r="M642" s="33" t="s">
        <v>1734</v>
      </c>
      <c r="N642" s="33" t="s">
        <v>3472</v>
      </c>
      <c r="O642" s="37" t="s">
        <v>118</v>
      </c>
      <c r="P642" s="33" t="str">
        <f t="shared" ref="P642:P705" si="72">IF(LEFT(L642,13)="Inlibra Paket","nein – Frontlist 2026",IF(K642&lt;=0,"nein – Preis fehlt","ja"))</f>
        <v>ja</v>
      </c>
      <c r="Q642" s="33" t="str">
        <f t="shared" ref="Q642:Q705" si="73">IF(H642="","",INDEX(Klasse_Name,MATCH(H642,Klasse_ab,1)))</f>
        <v>2013–2016</v>
      </c>
      <c r="R642" s="38">
        <f t="shared" ref="R642:R705" si="74">IF(H642="",0,INDEX(Klasse_Rabatt,MATCH(H642,Klasse_ab,1)))</f>
        <v>0.4</v>
      </c>
      <c r="S642" s="35">
        <f t="shared" ref="S642:S705" si="75">IF(P642="ja",K642*(1-R642),0)</f>
        <v>95.423999999999992</v>
      </c>
      <c r="T642" s="39"/>
      <c r="U642" s="33" t="str">
        <f>IF(OR(T642="x",ISNUMBER(MATCH(SUBSTITUTE(A642,"-",""),Kundenbestand!$C$5:$C$3004,0)),ISNUMBER(MATCH(SUBSTITUTE(B642,"-",""),Kundenbestand!$C$5:$C$3004,0))),"x","")</f>
        <v/>
      </c>
      <c r="V642" s="35">
        <f t="shared" ref="V642:V705" si="76">IF(U642="x",S642,0)</f>
        <v>0</v>
      </c>
    </row>
    <row r="643" spans="1:22" x14ac:dyDescent="0.3">
      <c r="A643" s="33" t="s">
        <v>3473</v>
      </c>
      <c r="B643" s="33" t="s">
        <v>3474</v>
      </c>
      <c r="C643" s="33" t="s">
        <v>233</v>
      </c>
      <c r="D643" s="33" t="s">
        <v>1505</v>
      </c>
      <c r="E643" s="33" t="s">
        <v>3475</v>
      </c>
      <c r="F643" s="33"/>
      <c r="G643" s="34">
        <v>44151</v>
      </c>
      <c r="H643" s="33">
        <f t="shared" si="70"/>
        <v>2020</v>
      </c>
      <c r="I643" s="35">
        <v>126</v>
      </c>
      <c r="J643" s="36">
        <v>1.42</v>
      </c>
      <c r="K643" s="35">
        <f t="shared" si="71"/>
        <v>178.92</v>
      </c>
      <c r="L643" s="33" t="s">
        <v>1733</v>
      </c>
      <c r="M643" s="33" t="s">
        <v>1734</v>
      </c>
      <c r="N643" s="33" t="s">
        <v>3476</v>
      </c>
      <c r="O643" s="37" t="s">
        <v>118</v>
      </c>
      <c r="P643" s="33" t="str">
        <f t="shared" si="72"/>
        <v>ja</v>
      </c>
      <c r="Q643" s="33" t="str">
        <f t="shared" si="73"/>
        <v>2017–2020</v>
      </c>
      <c r="R643" s="38">
        <f t="shared" si="74"/>
        <v>0.25</v>
      </c>
      <c r="S643" s="35">
        <f t="shared" si="75"/>
        <v>134.19</v>
      </c>
      <c r="T643" s="39"/>
      <c r="U643" s="33" t="str">
        <f>IF(OR(T643="x",ISNUMBER(MATCH(SUBSTITUTE(A643,"-",""),Kundenbestand!$C$5:$C$3004,0)),ISNUMBER(MATCH(SUBSTITUTE(B643,"-",""),Kundenbestand!$C$5:$C$3004,0))),"x","")</f>
        <v/>
      </c>
      <c r="V643" s="35">
        <f t="shared" si="76"/>
        <v>0</v>
      </c>
    </row>
    <row r="644" spans="1:22" x14ac:dyDescent="0.3">
      <c r="A644" s="33" t="s">
        <v>3477</v>
      </c>
      <c r="B644" s="33" t="s">
        <v>3478</v>
      </c>
      <c r="C644" s="33" t="s">
        <v>233</v>
      </c>
      <c r="D644" s="33" t="s">
        <v>3479</v>
      </c>
      <c r="E644" s="33" t="s">
        <v>3480</v>
      </c>
      <c r="F644" s="33" t="s">
        <v>3481</v>
      </c>
      <c r="G644" s="34">
        <v>42337</v>
      </c>
      <c r="H644" s="33">
        <f t="shared" si="70"/>
        <v>2015</v>
      </c>
      <c r="I644" s="35">
        <v>126</v>
      </c>
      <c r="J644" s="36">
        <v>1.42</v>
      </c>
      <c r="K644" s="35">
        <f t="shared" si="71"/>
        <v>178.92</v>
      </c>
      <c r="L644" s="33" t="s">
        <v>1733</v>
      </c>
      <c r="M644" s="33" t="s">
        <v>1734</v>
      </c>
      <c r="N644" s="33" t="s">
        <v>3482</v>
      </c>
      <c r="O644" s="37" t="s">
        <v>118</v>
      </c>
      <c r="P644" s="33" t="str">
        <f t="shared" si="72"/>
        <v>ja</v>
      </c>
      <c r="Q644" s="33" t="str">
        <f t="shared" si="73"/>
        <v>2013–2016</v>
      </c>
      <c r="R644" s="38">
        <f t="shared" si="74"/>
        <v>0.4</v>
      </c>
      <c r="S644" s="35">
        <f t="shared" si="75"/>
        <v>107.35199999999999</v>
      </c>
      <c r="T644" s="39"/>
      <c r="U644" s="33" t="str">
        <f>IF(OR(T644="x",ISNUMBER(MATCH(SUBSTITUTE(A644,"-",""),Kundenbestand!$C$5:$C$3004,0)),ISNUMBER(MATCH(SUBSTITUTE(B644,"-",""),Kundenbestand!$C$5:$C$3004,0))),"x","")</f>
        <v/>
      </c>
      <c r="V644" s="35">
        <f t="shared" si="76"/>
        <v>0</v>
      </c>
    </row>
    <row r="645" spans="1:22" x14ac:dyDescent="0.3">
      <c r="A645" s="33" t="s">
        <v>3483</v>
      </c>
      <c r="B645" s="33" t="s">
        <v>3484</v>
      </c>
      <c r="C645" s="33" t="s">
        <v>233</v>
      </c>
      <c r="D645" s="33" t="s">
        <v>3485</v>
      </c>
      <c r="E645" s="33" t="s">
        <v>3486</v>
      </c>
      <c r="F645" s="33" t="s">
        <v>3487</v>
      </c>
      <c r="G645" s="34">
        <v>42337</v>
      </c>
      <c r="H645" s="33">
        <f t="shared" si="70"/>
        <v>2015</v>
      </c>
      <c r="I645" s="35">
        <v>112</v>
      </c>
      <c r="J645" s="36">
        <v>1.42</v>
      </c>
      <c r="K645" s="35">
        <f t="shared" si="71"/>
        <v>159.04</v>
      </c>
      <c r="L645" s="33" t="s">
        <v>1733</v>
      </c>
      <c r="M645" s="33" t="s">
        <v>1734</v>
      </c>
      <c r="N645" s="33" t="s">
        <v>3488</v>
      </c>
      <c r="O645" s="37" t="s">
        <v>94</v>
      </c>
      <c r="P645" s="33" t="str">
        <f t="shared" si="72"/>
        <v>ja</v>
      </c>
      <c r="Q645" s="33" t="str">
        <f t="shared" si="73"/>
        <v>2013–2016</v>
      </c>
      <c r="R645" s="38">
        <f t="shared" si="74"/>
        <v>0.4</v>
      </c>
      <c r="S645" s="35">
        <f t="shared" si="75"/>
        <v>95.423999999999992</v>
      </c>
      <c r="T645" s="39"/>
      <c r="U645" s="33" t="str">
        <f>IF(OR(T645="x",ISNUMBER(MATCH(SUBSTITUTE(A645,"-",""),Kundenbestand!$C$5:$C$3004,0)),ISNUMBER(MATCH(SUBSTITUTE(B645,"-",""),Kundenbestand!$C$5:$C$3004,0))),"x","")</f>
        <v/>
      </c>
      <c r="V645" s="35">
        <f t="shared" si="76"/>
        <v>0</v>
      </c>
    </row>
    <row r="646" spans="1:22" x14ac:dyDescent="0.3">
      <c r="A646" s="33" t="s">
        <v>3489</v>
      </c>
      <c r="B646" s="33" t="s">
        <v>3490</v>
      </c>
      <c r="C646" s="33" t="s">
        <v>233</v>
      </c>
      <c r="D646" s="33" t="s">
        <v>287</v>
      </c>
      <c r="E646" s="33" t="s">
        <v>3491</v>
      </c>
      <c r="F646" s="33" t="s">
        <v>3492</v>
      </c>
      <c r="G646" s="34">
        <v>42310</v>
      </c>
      <c r="H646" s="33">
        <f t="shared" si="70"/>
        <v>2015</v>
      </c>
      <c r="I646" s="35">
        <v>126</v>
      </c>
      <c r="J646" s="36">
        <v>1.42</v>
      </c>
      <c r="K646" s="35">
        <f t="shared" si="71"/>
        <v>178.92</v>
      </c>
      <c r="L646" s="33" t="s">
        <v>1733</v>
      </c>
      <c r="M646" s="33" t="s">
        <v>1734</v>
      </c>
      <c r="N646" s="33" t="s">
        <v>3493</v>
      </c>
      <c r="O646" s="37" t="s">
        <v>118</v>
      </c>
      <c r="P646" s="33" t="str">
        <f t="shared" si="72"/>
        <v>ja</v>
      </c>
      <c r="Q646" s="33" t="str">
        <f t="shared" si="73"/>
        <v>2013–2016</v>
      </c>
      <c r="R646" s="38">
        <f t="shared" si="74"/>
        <v>0.4</v>
      </c>
      <c r="S646" s="35">
        <f t="shared" si="75"/>
        <v>107.35199999999999</v>
      </c>
      <c r="T646" s="39"/>
      <c r="U646" s="33" t="str">
        <f>IF(OR(T646="x",ISNUMBER(MATCH(SUBSTITUTE(A646,"-",""),Kundenbestand!$C$5:$C$3004,0)),ISNUMBER(MATCH(SUBSTITUTE(B646,"-",""),Kundenbestand!$C$5:$C$3004,0))),"x","")</f>
        <v/>
      </c>
      <c r="V646" s="35">
        <f t="shared" si="76"/>
        <v>0</v>
      </c>
    </row>
    <row r="647" spans="1:22" x14ac:dyDescent="0.3">
      <c r="A647" s="33" t="s">
        <v>3494</v>
      </c>
      <c r="B647" s="33" t="s">
        <v>3495</v>
      </c>
      <c r="C647" s="33" t="s">
        <v>233</v>
      </c>
      <c r="D647" s="33" t="s">
        <v>3496</v>
      </c>
      <c r="E647" s="33" t="s">
        <v>3497</v>
      </c>
      <c r="F647" s="33" t="s">
        <v>3498</v>
      </c>
      <c r="G647" s="34">
        <v>40288</v>
      </c>
      <c r="H647" s="33">
        <f t="shared" si="70"/>
        <v>2010</v>
      </c>
      <c r="I647" s="35">
        <v>154.01</v>
      </c>
      <c r="J647" s="36">
        <v>1.42</v>
      </c>
      <c r="K647" s="35">
        <f t="shared" si="71"/>
        <v>218.69419999999997</v>
      </c>
      <c r="L647" s="33" t="s">
        <v>1733</v>
      </c>
      <c r="M647" s="33" t="s">
        <v>1734</v>
      </c>
      <c r="N647" s="33" t="s">
        <v>3499</v>
      </c>
      <c r="O647" s="37" t="s">
        <v>87</v>
      </c>
      <c r="P647" s="33" t="str">
        <f t="shared" si="72"/>
        <v>ja</v>
      </c>
      <c r="Q647" s="33" t="str">
        <f t="shared" si="73"/>
        <v>bis 2012</v>
      </c>
      <c r="R647" s="38">
        <f t="shared" si="74"/>
        <v>0.5</v>
      </c>
      <c r="S647" s="35">
        <f t="shared" si="75"/>
        <v>109.34709999999998</v>
      </c>
      <c r="T647" s="39"/>
      <c r="U647" s="33" t="str">
        <f>IF(OR(T647="x",ISNUMBER(MATCH(SUBSTITUTE(A647,"-",""),Kundenbestand!$C$5:$C$3004,0)),ISNUMBER(MATCH(SUBSTITUTE(B647,"-",""),Kundenbestand!$C$5:$C$3004,0))),"x","")</f>
        <v/>
      </c>
      <c r="V647" s="35">
        <f t="shared" si="76"/>
        <v>0</v>
      </c>
    </row>
    <row r="648" spans="1:22" x14ac:dyDescent="0.3">
      <c r="A648" s="33" t="s">
        <v>3500</v>
      </c>
      <c r="B648" s="33" t="s">
        <v>3501</v>
      </c>
      <c r="C648" s="33" t="s">
        <v>233</v>
      </c>
      <c r="D648" s="33" t="s">
        <v>2551</v>
      </c>
      <c r="E648" s="33" t="s">
        <v>3502</v>
      </c>
      <c r="F648" s="33" t="s">
        <v>3503</v>
      </c>
      <c r="G648" s="34">
        <v>37289</v>
      </c>
      <c r="H648" s="33">
        <f t="shared" si="70"/>
        <v>2002</v>
      </c>
      <c r="I648" s="35">
        <v>140</v>
      </c>
      <c r="J648" s="36">
        <v>1.42</v>
      </c>
      <c r="K648" s="35">
        <f t="shared" si="71"/>
        <v>198.79999999999998</v>
      </c>
      <c r="L648" s="33" t="s">
        <v>1733</v>
      </c>
      <c r="M648" s="33" t="s">
        <v>1734</v>
      </c>
      <c r="N648" s="33" t="s">
        <v>3504</v>
      </c>
      <c r="O648" s="37" t="s">
        <v>87</v>
      </c>
      <c r="P648" s="33" t="str">
        <f t="shared" si="72"/>
        <v>ja</v>
      </c>
      <c r="Q648" s="33" t="str">
        <f t="shared" si="73"/>
        <v>bis 2012</v>
      </c>
      <c r="R648" s="38">
        <f t="shared" si="74"/>
        <v>0.5</v>
      </c>
      <c r="S648" s="35">
        <f t="shared" si="75"/>
        <v>99.399999999999991</v>
      </c>
      <c r="T648" s="39"/>
      <c r="U648" s="33" t="str">
        <f>IF(OR(T648="x",ISNUMBER(MATCH(SUBSTITUTE(A648,"-",""),Kundenbestand!$C$5:$C$3004,0)),ISNUMBER(MATCH(SUBSTITUTE(B648,"-",""),Kundenbestand!$C$5:$C$3004,0))),"x","")</f>
        <v/>
      </c>
      <c r="V648" s="35">
        <f t="shared" si="76"/>
        <v>0</v>
      </c>
    </row>
    <row r="649" spans="1:22" x14ac:dyDescent="0.3">
      <c r="A649" s="33" t="s">
        <v>3505</v>
      </c>
      <c r="B649" s="33" t="s">
        <v>3506</v>
      </c>
      <c r="C649" s="33" t="s">
        <v>233</v>
      </c>
      <c r="D649" s="33" t="s">
        <v>3507</v>
      </c>
      <c r="E649" s="33" t="s">
        <v>3508</v>
      </c>
      <c r="F649" s="33"/>
      <c r="G649" s="34">
        <v>38521</v>
      </c>
      <c r="H649" s="33">
        <f t="shared" si="70"/>
        <v>2005</v>
      </c>
      <c r="I649" s="35">
        <v>118.99</v>
      </c>
      <c r="J649" s="36">
        <v>1.42</v>
      </c>
      <c r="K649" s="35">
        <f t="shared" si="71"/>
        <v>168.96579999999997</v>
      </c>
      <c r="L649" s="33" t="s">
        <v>1733</v>
      </c>
      <c r="M649" s="33" t="s">
        <v>1734</v>
      </c>
      <c r="N649" s="33" t="s">
        <v>3509</v>
      </c>
      <c r="O649" s="37" t="s">
        <v>80</v>
      </c>
      <c r="P649" s="33" t="str">
        <f t="shared" si="72"/>
        <v>ja</v>
      </c>
      <c r="Q649" s="33" t="str">
        <f t="shared" si="73"/>
        <v>bis 2012</v>
      </c>
      <c r="R649" s="38">
        <f t="shared" si="74"/>
        <v>0.5</v>
      </c>
      <c r="S649" s="35">
        <f t="shared" si="75"/>
        <v>84.482899999999987</v>
      </c>
      <c r="T649" s="39"/>
      <c r="U649" s="33" t="str">
        <f>IF(OR(T649="x",ISNUMBER(MATCH(SUBSTITUTE(A649,"-",""),Kundenbestand!$C$5:$C$3004,0)),ISNUMBER(MATCH(SUBSTITUTE(B649,"-",""),Kundenbestand!$C$5:$C$3004,0))),"x","")</f>
        <v/>
      </c>
      <c r="V649" s="35">
        <f t="shared" si="76"/>
        <v>0</v>
      </c>
    </row>
    <row r="650" spans="1:22" x14ac:dyDescent="0.3">
      <c r="A650" s="33" t="s">
        <v>3510</v>
      </c>
      <c r="B650" s="33" t="s">
        <v>3511</v>
      </c>
      <c r="C650" s="33" t="s">
        <v>233</v>
      </c>
      <c r="D650" s="33" t="s">
        <v>3512</v>
      </c>
      <c r="E650" s="33" t="s">
        <v>3513</v>
      </c>
      <c r="F650" s="33" t="s">
        <v>3514</v>
      </c>
      <c r="G650" s="34">
        <v>42476</v>
      </c>
      <c r="H650" s="33">
        <f t="shared" si="70"/>
        <v>2016</v>
      </c>
      <c r="I650" s="35">
        <v>112</v>
      </c>
      <c r="J650" s="36">
        <v>1.42</v>
      </c>
      <c r="K650" s="35">
        <f t="shared" si="71"/>
        <v>159.04</v>
      </c>
      <c r="L650" s="33" t="s">
        <v>1733</v>
      </c>
      <c r="M650" s="33" t="s">
        <v>1734</v>
      </c>
      <c r="N650" s="33" t="s">
        <v>3515</v>
      </c>
      <c r="O650" s="37" t="s">
        <v>94</v>
      </c>
      <c r="P650" s="33" t="str">
        <f t="shared" si="72"/>
        <v>ja</v>
      </c>
      <c r="Q650" s="33" t="str">
        <f t="shared" si="73"/>
        <v>2013–2016</v>
      </c>
      <c r="R650" s="38">
        <f t="shared" si="74"/>
        <v>0.4</v>
      </c>
      <c r="S650" s="35">
        <f t="shared" si="75"/>
        <v>95.423999999999992</v>
      </c>
      <c r="T650" s="39"/>
      <c r="U650" s="33" t="str">
        <f>IF(OR(T650="x",ISNUMBER(MATCH(SUBSTITUTE(A650,"-",""),Kundenbestand!$C$5:$C$3004,0)),ISNUMBER(MATCH(SUBSTITUTE(B650,"-",""),Kundenbestand!$C$5:$C$3004,0))),"x","")</f>
        <v/>
      </c>
      <c r="V650" s="35">
        <f t="shared" si="76"/>
        <v>0</v>
      </c>
    </row>
    <row r="651" spans="1:22" x14ac:dyDescent="0.3">
      <c r="A651" s="33" t="s">
        <v>3516</v>
      </c>
      <c r="B651" s="33" t="s">
        <v>3517</v>
      </c>
      <c r="C651" s="33" t="s">
        <v>233</v>
      </c>
      <c r="D651" s="33" t="s">
        <v>3512</v>
      </c>
      <c r="E651" s="33" t="s">
        <v>3518</v>
      </c>
      <c r="F651" s="33"/>
      <c r="G651" s="34">
        <v>42407</v>
      </c>
      <c r="H651" s="33">
        <f t="shared" si="70"/>
        <v>2016</v>
      </c>
      <c r="I651" s="35">
        <v>112</v>
      </c>
      <c r="J651" s="36">
        <v>1.42</v>
      </c>
      <c r="K651" s="35">
        <f t="shared" si="71"/>
        <v>159.04</v>
      </c>
      <c r="L651" s="33" t="s">
        <v>1733</v>
      </c>
      <c r="M651" s="33" t="s">
        <v>1734</v>
      </c>
      <c r="N651" s="33" t="s">
        <v>3519</v>
      </c>
      <c r="O651" s="37" t="s">
        <v>94</v>
      </c>
      <c r="P651" s="33" t="str">
        <f t="shared" si="72"/>
        <v>ja</v>
      </c>
      <c r="Q651" s="33" t="str">
        <f t="shared" si="73"/>
        <v>2013–2016</v>
      </c>
      <c r="R651" s="38">
        <f t="shared" si="74"/>
        <v>0.4</v>
      </c>
      <c r="S651" s="35">
        <f t="shared" si="75"/>
        <v>95.423999999999992</v>
      </c>
      <c r="T651" s="39"/>
      <c r="U651" s="33" t="str">
        <f>IF(OR(T651="x",ISNUMBER(MATCH(SUBSTITUTE(A651,"-",""),Kundenbestand!$C$5:$C$3004,0)),ISNUMBER(MATCH(SUBSTITUTE(B651,"-",""),Kundenbestand!$C$5:$C$3004,0))),"x","")</f>
        <v/>
      </c>
      <c r="V651" s="35">
        <f t="shared" si="76"/>
        <v>0</v>
      </c>
    </row>
    <row r="652" spans="1:22" x14ac:dyDescent="0.3">
      <c r="A652" s="33" t="s">
        <v>3520</v>
      </c>
      <c r="B652" s="33" t="s">
        <v>3521</v>
      </c>
      <c r="C652" s="33" t="s">
        <v>233</v>
      </c>
      <c r="D652" s="33" t="s">
        <v>3522</v>
      </c>
      <c r="E652" s="33" t="s">
        <v>3523</v>
      </c>
      <c r="F652" s="33" t="s">
        <v>3524</v>
      </c>
      <c r="G652" s="34">
        <v>42281</v>
      </c>
      <c r="H652" s="33">
        <f t="shared" si="70"/>
        <v>2015</v>
      </c>
      <c r="I652" s="35">
        <v>112</v>
      </c>
      <c r="J652" s="36">
        <v>1.42</v>
      </c>
      <c r="K652" s="35">
        <f t="shared" si="71"/>
        <v>159.04</v>
      </c>
      <c r="L652" s="33" t="s">
        <v>1733</v>
      </c>
      <c r="M652" s="33" t="s">
        <v>1734</v>
      </c>
      <c r="N652" s="33" t="s">
        <v>3525</v>
      </c>
      <c r="O652" s="37" t="s">
        <v>118</v>
      </c>
      <c r="P652" s="33" t="str">
        <f t="shared" si="72"/>
        <v>ja</v>
      </c>
      <c r="Q652" s="33" t="str">
        <f t="shared" si="73"/>
        <v>2013–2016</v>
      </c>
      <c r="R652" s="38">
        <f t="shared" si="74"/>
        <v>0.4</v>
      </c>
      <c r="S652" s="35">
        <f t="shared" si="75"/>
        <v>95.423999999999992</v>
      </c>
      <c r="T652" s="39"/>
      <c r="U652" s="33" t="str">
        <f>IF(OR(T652="x",ISNUMBER(MATCH(SUBSTITUTE(A652,"-",""),Kundenbestand!$C$5:$C$3004,0)),ISNUMBER(MATCH(SUBSTITUTE(B652,"-",""),Kundenbestand!$C$5:$C$3004,0))),"x","")</f>
        <v/>
      </c>
      <c r="V652" s="35">
        <f t="shared" si="76"/>
        <v>0</v>
      </c>
    </row>
    <row r="653" spans="1:22" x14ac:dyDescent="0.3">
      <c r="A653" s="33" t="s">
        <v>3526</v>
      </c>
      <c r="B653" s="33" t="s">
        <v>3527</v>
      </c>
      <c r="C653" s="33" t="s">
        <v>233</v>
      </c>
      <c r="D653" s="33" t="s">
        <v>3528</v>
      </c>
      <c r="E653" s="33" t="s">
        <v>3529</v>
      </c>
      <c r="F653" s="33" t="s">
        <v>3530</v>
      </c>
      <c r="G653" s="34">
        <v>42310</v>
      </c>
      <c r="H653" s="33">
        <f t="shared" si="70"/>
        <v>2015</v>
      </c>
      <c r="I653" s="35">
        <v>154.01</v>
      </c>
      <c r="J653" s="36">
        <v>1.42</v>
      </c>
      <c r="K653" s="35">
        <f t="shared" si="71"/>
        <v>218.69419999999997</v>
      </c>
      <c r="L653" s="33" t="s">
        <v>1733</v>
      </c>
      <c r="M653" s="33" t="s">
        <v>1734</v>
      </c>
      <c r="N653" s="33" t="s">
        <v>3531</v>
      </c>
      <c r="O653" s="37" t="s">
        <v>94</v>
      </c>
      <c r="P653" s="33" t="str">
        <f t="shared" si="72"/>
        <v>ja</v>
      </c>
      <c r="Q653" s="33" t="str">
        <f t="shared" si="73"/>
        <v>2013–2016</v>
      </c>
      <c r="R653" s="38">
        <f t="shared" si="74"/>
        <v>0.4</v>
      </c>
      <c r="S653" s="35">
        <f t="shared" si="75"/>
        <v>131.21651999999997</v>
      </c>
      <c r="T653" s="39"/>
      <c r="U653" s="33" t="str">
        <f>IF(OR(T653="x",ISNUMBER(MATCH(SUBSTITUTE(A653,"-",""),Kundenbestand!$C$5:$C$3004,0)),ISNUMBER(MATCH(SUBSTITUTE(B653,"-",""),Kundenbestand!$C$5:$C$3004,0))),"x","")</f>
        <v/>
      </c>
      <c r="V653" s="35">
        <f t="shared" si="76"/>
        <v>0</v>
      </c>
    </row>
    <row r="654" spans="1:22" x14ac:dyDescent="0.3">
      <c r="A654" s="33" t="s">
        <v>3532</v>
      </c>
      <c r="B654" s="33" t="s">
        <v>3533</v>
      </c>
      <c r="C654" s="33" t="s">
        <v>233</v>
      </c>
      <c r="D654" s="33" t="s">
        <v>3534</v>
      </c>
      <c r="E654" s="33" t="s">
        <v>3535</v>
      </c>
      <c r="F654" s="33" t="s">
        <v>3536</v>
      </c>
      <c r="G654" s="34">
        <v>42540</v>
      </c>
      <c r="H654" s="33">
        <f t="shared" si="70"/>
        <v>2016</v>
      </c>
      <c r="I654" s="35">
        <v>140</v>
      </c>
      <c r="J654" s="36">
        <v>1.42</v>
      </c>
      <c r="K654" s="35">
        <f t="shared" si="71"/>
        <v>198.79999999999998</v>
      </c>
      <c r="L654" s="33" t="s">
        <v>1733</v>
      </c>
      <c r="M654" s="33" t="s">
        <v>1734</v>
      </c>
      <c r="N654" s="33" t="s">
        <v>3537</v>
      </c>
      <c r="O654" s="37" t="s">
        <v>118</v>
      </c>
      <c r="P654" s="33" t="str">
        <f t="shared" si="72"/>
        <v>ja</v>
      </c>
      <c r="Q654" s="33" t="str">
        <f t="shared" si="73"/>
        <v>2013–2016</v>
      </c>
      <c r="R654" s="38">
        <f t="shared" si="74"/>
        <v>0.4</v>
      </c>
      <c r="S654" s="35">
        <f t="shared" si="75"/>
        <v>119.27999999999999</v>
      </c>
      <c r="T654" s="39"/>
      <c r="U654" s="33" t="str">
        <f>IF(OR(T654="x",ISNUMBER(MATCH(SUBSTITUTE(A654,"-",""),Kundenbestand!$C$5:$C$3004,0)),ISNUMBER(MATCH(SUBSTITUTE(B654,"-",""),Kundenbestand!$C$5:$C$3004,0))),"x","")</f>
        <v/>
      </c>
      <c r="V654" s="35">
        <f t="shared" si="76"/>
        <v>0</v>
      </c>
    </row>
    <row r="655" spans="1:22" x14ac:dyDescent="0.3">
      <c r="A655" s="33" t="s">
        <v>3538</v>
      </c>
      <c r="B655" s="33" t="s">
        <v>3539</v>
      </c>
      <c r="C655" s="33" t="s">
        <v>233</v>
      </c>
      <c r="D655" s="33" t="s">
        <v>3540</v>
      </c>
      <c r="E655" s="33" t="s">
        <v>3541</v>
      </c>
      <c r="F655" s="33" t="s">
        <v>3542</v>
      </c>
      <c r="G655" s="34">
        <v>43225</v>
      </c>
      <c r="H655" s="33">
        <f t="shared" si="70"/>
        <v>2018</v>
      </c>
      <c r="I655" s="35">
        <v>126</v>
      </c>
      <c r="J655" s="36">
        <v>1.42</v>
      </c>
      <c r="K655" s="35">
        <f t="shared" si="71"/>
        <v>178.92</v>
      </c>
      <c r="L655" s="33" t="s">
        <v>1733</v>
      </c>
      <c r="M655" s="33" t="s">
        <v>1734</v>
      </c>
      <c r="N655" s="33" t="s">
        <v>3543</v>
      </c>
      <c r="O655" s="37" t="s">
        <v>80</v>
      </c>
      <c r="P655" s="33" t="str">
        <f t="shared" si="72"/>
        <v>ja</v>
      </c>
      <c r="Q655" s="33" t="str">
        <f t="shared" si="73"/>
        <v>2017–2020</v>
      </c>
      <c r="R655" s="38">
        <f t="shared" si="74"/>
        <v>0.25</v>
      </c>
      <c r="S655" s="35">
        <f t="shared" si="75"/>
        <v>134.19</v>
      </c>
      <c r="T655" s="39"/>
      <c r="U655" s="33" t="str">
        <f>IF(OR(T655="x",ISNUMBER(MATCH(SUBSTITUTE(A655,"-",""),Kundenbestand!$C$5:$C$3004,0)),ISNUMBER(MATCH(SUBSTITUTE(B655,"-",""),Kundenbestand!$C$5:$C$3004,0))),"x","")</f>
        <v/>
      </c>
      <c r="V655" s="35">
        <f t="shared" si="76"/>
        <v>0</v>
      </c>
    </row>
    <row r="656" spans="1:22" x14ac:dyDescent="0.3">
      <c r="A656" s="33" t="s">
        <v>3544</v>
      </c>
      <c r="B656" s="33" t="s">
        <v>3545</v>
      </c>
      <c r="C656" s="33" t="s">
        <v>233</v>
      </c>
      <c r="D656" s="33" t="s">
        <v>3546</v>
      </c>
      <c r="E656" s="33" t="s">
        <v>3547</v>
      </c>
      <c r="F656" s="33"/>
      <c r="G656" s="34">
        <v>42484</v>
      </c>
      <c r="H656" s="33">
        <f t="shared" si="70"/>
        <v>2016</v>
      </c>
      <c r="I656" s="35">
        <v>112</v>
      </c>
      <c r="J656" s="36">
        <v>1.42</v>
      </c>
      <c r="K656" s="35">
        <f t="shared" si="71"/>
        <v>159.04</v>
      </c>
      <c r="L656" s="33" t="s">
        <v>1733</v>
      </c>
      <c r="M656" s="33" t="s">
        <v>1734</v>
      </c>
      <c r="N656" s="33" t="s">
        <v>3548</v>
      </c>
      <c r="O656" s="37" t="s">
        <v>118</v>
      </c>
      <c r="P656" s="33" t="str">
        <f t="shared" si="72"/>
        <v>ja</v>
      </c>
      <c r="Q656" s="33" t="str">
        <f t="shared" si="73"/>
        <v>2013–2016</v>
      </c>
      <c r="R656" s="38">
        <f t="shared" si="74"/>
        <v>0.4</v>
      </c>
      <c r="S656" s="35">
        <f t="shared" si="75"/>
        <v>95.423999999999992</v>
      </c>
      <c r="T656" s="39"/>
      <c r="U656" s="33" t="str">
        <f>IF(OR(T656="x",ISNUMBER(MATCH(SUBSTITUTE(A656,"-",""),Kundenbestand!$C$5:$C$3004,0)),ISNUMBER(MATCH(SUBSTITUTE(B656,"-",""),Kundenbestand!$C$5:$C$3004,0))),"x","")</f>
        <v/>
      </c>
      <c r="V656" s="35">
        <f t="shared" si="76"/>
        <v>0</v>
      </c>
    </row>
    <row r="657" spans="1:22" x14ac:dyDescent="0.3">
      <c r="A657" s="33" t="s">
        <v>3549</v>
      </c>
      <c r="B657" s="33" t="s">
        <v>3550</v>
      </c>
      <c r="C657" s="33" t="s">
        <v>233</v>
      </c>
      <c r="D657" s="33" t="s">
        <v>3551</v>
      </c>
      <c r="E657" s="33" t="s">
        <v>3552</v>
      </c>
      <c r="F657" s="33" t="s">
        <v>3553</v>
      </c>
      <c r="G657" s="34">
        <v>42456</v>
      </c>
      <c r="H657" s="33">
        <f t="shared" si="70"/>
        <v>2016</v>
      </c>
      <c r="I657" s="35">
        <v>154.01</v>
      </c>
      <c r="J657" s="36">
        <v>1.42</v>
      </c>
      <c r="K657" s="35">
        <f t="shared" si="71"/>
        <v>218.69419999999997</v>
      </c>
      <c r="L657" s="33" t="s">
        <v>1733</v>
      </c>
      <c r="M657" s="33" t="s">
        <v>1734</v>
      </c>
      <c r="N657" s="33" t="s">
        <v>3554</v>
      </c>
      <c r="O657" s="37" t="s">
        <v>118</v>
      </c>
      <c r="P657" s="33" t="str">
        <f t="shared" si="72"/>
        <v>ja</v>
      </c>
      <c r="Q657" s="33" t="str">
        <f t="shared" si="73"/>
        <v>2013–2016</v>
      </c>
      <c r="R657" s="38">
        <f t="shared" si="74"/>
        <v>0.4</v>
      </c>
      <c r="S657" s="35">
        <f t="shared" si="75"/>
        <v>131.21651999999997</v>
      </c>
      <c r="T657" s="39"/>
      <c r="U657" s="33" t="str">
        <f>IF(OR(T657="x",ISNUMBER(MATCH(SUBSTITUTE(A657,"-",""),Kundenbestand!$C$5:$C$3004,0)),ISNUMBER(MATCH(SUBSTITUTE(B657,"-",""),Kundenbestand!$C$5:$C$3004,0))),"x","")</f>
        <v/>
      </c>
      <c r="V657" s="35">
        <f t="shared" si="76"/>
        <v>0</v>
      </c>
    </row>
    <row r="658" spans="1:22" x14ac:dyDescent="0.3">
      <c r="A658" s="33" t="s">
        <v>3555</v>
      </c>
      <c r="B658" s="33" t="s">
        <v>3556</v>
      </c>
      <c r="C658" s="33" t="s">
        <v>233</v>
      </c>
      <c r="D658" s="33" t="s">
        <v>868</v>
      </c>
      <c r="E658" s="33" t="s">
        <v>3557</v>
      </c>
      <c r="F658" s="33" t="s">
        <v>3558</v>
      </c>
      <c r="G658" s="34">
        <v>31797</v>
      </c>
      <c r="H658" s="33">
        <f t="shared" si="70"/>
        <v>1987</v>
      </c>
      <c r="I658" s="35">
        <v>63</v>
      </c>
      <c r="J658" s="36">
        <v>1.42</v>
      </c>
      <c r="K658" s="35">
        <f t="shared" si="71"/>
        <v>89.46</v>
      </c>
      <c r="L658" s="33" t="s">
        <v>1733</v>
      </c>
      <c r="M658" s="33" t="s">
        <v>1734</v>
      </c>
      <c r="N658" s="33" t="s">
        <v>3559</v>
      </c>
      <c r="O658" s="37" t="s">
        <v>80</v>
      </c>
      <c r="P658" s="33" t="str">
        <f t="shared" si="72"/>
        <v>ja</v>
      </c>
      <c r="Q658" s="33" t="str">
        <f t="shared" si="73"/>
        <v>bis 2012</v>
      </c>
      <c r="R658" s="38">
        <f t="shared" si="74"/>
        <v>0.5</v>
      </c>
      <c r="S658" s="35">
        <f t="shared" si="75"/>
        <v>44.73</v>
      </c>
      <c r="T658" s="39"/>
      <c r="U658" s="33" t="str">
        <f>IF(OR(T658="x",ISNUMBER(MATCH(SUBSTITUTE(A658,"-",""),Kundenbestand!$C$5:$C$3004,0)),ISNUMBER(MATCH(SUBSTITUTE(B658,"-",""),Kundenbestand!$C$5:$C$3004,0))),"x","")</f>
        <v/>
      </c>
      <c r="V658" s="35">
        <f t="shared" si="76"/>
        <v>0</v>
      </c>
    </row>
    <row r="659" spans="1:22" x14ac:dyDescent="0.3">
      <c r="A659" s="33" t="s">
        <v>3560</v>
      </c>
      <c r="B659" s="33" t="s">
        <v>3561</v>
      </c>
      <c r="C659" s="33" t="s">
        <v>233</v>
      </c>
      <c r="D659" s="33" t="s">
        <v>2929</v>
      </c>
      <c r="E659" s="33" t="s">
        <v>3562</v>
      </c>
      <c r="F659" s="33" t="s">
        <v>3563</v>
      </c>
      <c r="G659" s="34">
        <v>39139</v>
      </c>
      <c r="H659" s="33">
        <f t="shared" si="70"/>
        <v>2007</v>
      </c>
      <c r="I659" s="35">
        <v>98</v>
      </c>
      <c r="J659" s="36">
        <v>1.42</v>
      </c>
      <c r="K659" s="35">
        <f t="shared" si="71"/>
        <v>139.16</v>
      </c>
      <c r="L659" s="33" t="s">
        <v>1733</v>
      </c>
      <c r="M659" s="33" t="s">
        <v>1734</v>
      </c>
      <c r="N659" s="33" t="s">
        <v>3564</v>
      </c>
      <c r="O659" s="37" t="s">
        <v>118</v>
      </c>
      <c r="P659" s="33" t="str">
        <f t="shared" si="72"/>
        <v>ja</v>
      </c>
      <c r="Q659" s="33" t="str">
        <f t="shared" si="73"/>
        <v>bis 2012</v>
      </c>
      <c r="R659" s="38">
        <f t="shared" si="74"/>
        <v>0.5</v>
      </c>
      <c r="S659" s="35">
        <f t="shared" si="75"/>
        <v>69.58</v>
      </c>
      <c r="T659" s="39"/>
      <c r="U659" s="33" t="str">
        <f>IF(OR(T659="x",ISNUMBER(MATCH(SUBSTITUTE(A659,"-",""),Kundenbestand!$C$5:$C$3004,0)),ISNUMBER(MATCH(SUBSTITUTE(B659,"-",""),Kundenbestand!$C$5:$C$3004,0))),"x","")</f>
        <v/>
      </c>
      <c r="V659" s="35">
        <f t="shared" si="76"/>
        <v>0</v>
      </c>
    </row>
    <row r="660" spans="1:22" x14ac:dyDescent="0.3">
      <c r="A660" s="33" t="s">
        <v>3565</v>
      </c>
      <c r="B660" s="33" t="s">
        <v>3566</v>
      </c>
      <c r="C660" s="33" t="s">
        <v>233</v>
      </c>
      <c r="D660" s="33" t="s">
        <v>3567</v>
      </c>
      <c r="E660" s="33" t="s">
        <v>3568</v>
      </c>
      <c r="F660" s="33" t="s">
        <v>3569</v>
      </c>
      <c r="G660" s="34">
        <v>40567</v>
      </c>
      <c r="H660" s="33">
        <f t="shared" si="70"/>
        <v>2011</v>
      </c>
      <c r="I660" s="35">
        <v>70</v>
      </c>
      <c r="J660" s="36">
        <v>1.42</v>
      </c>
      <c r="K660" s="35">
        <f t="shared" si="71"/>
        <v>99.399999999999991</v>
      </c>
      <c r="L660" s="33" t="s">
        <v>1733</v>
      </c>
      <c r="M660" s="33" t="s">
        <v>1734</v>
      </c>
      <c r="N660" s="33" t="s">
        <v>3570</v>
      </c>
      <c r="O660" s="37" t="s">
        <v>118</v>
      </c>
      <c r="P660" s="33" t="str">
        <f t="shared" si="72"/>
        <v>ja</v>
      </c>
      <c r="Q660" s="33" t="str">
        <f t="shared" si="73"/>
        <v>bis 2012</v>
      </c>
      <c r="R660" s="38">
        <f t="shared" si="74"/>
        <v>0.5</v>
      </c>
      <c r="S660" s="35">
        <f t="shared" si="75"/>
        <v>49.699999999999996</v>
      </c>
      <c r="T660" s="39"/>
      <c r="U660" s="33" t="str">
        <f>IF(OR(T660="x",ISNUMBER(MATCH(SUBSTITUTE(A660,"-",""),Kundenbestand!$C$5:$C$3004,0)),ISNUMBER(MATCH(SUBSTITUTE(B660,"-",""),Kundenbestand!$C$5:$C$3004,0))),"x","")</f>
        <v/>
      </c>
      <c r="V660" s="35">
        <f t="shared" si="76"/>
        <v>0</v>
      </c>
    </row>
    <row r="661" spans="1:22" x14ac:dyDescent="0.3">
      <c r="A661" s="33" t="s">
        <v>3571</v>
      </c>
      <c r="B661" s="33" t="s">
        <v>3572</v>
      </c>
      <c r="C661" s="33" t="s">
        <v>233</v>
      </c>
      <c r="D661" s="33" t="s">
        <v>3573</v>
      </c>
      <c r="E661" s="33" t="s">
        <v>3574</v>
      </c>
      <c r="F661" s="33" t="s">
        <v>3575</v>
      </c>
      <c r="G661" s="34">
        <v>38103</v>
      </c>
      <c r="H661" s="33">
        <f t="shared" si="70"/>
        <v>2004</v>
      </c>
      <c r="I661" s="35">
        <v>77</v>
      </c>
      <c r="J661" s="36">
        <v>1.42</v>
      </c>
      <c r="K661" s="35">
        <f t="shared" si="71"/>
        <v>109.33999999999999</v>
      </c>
      <c r="L661" s="33" t="s">
        <v>1733</v>
      </c>
      <c r="M661" s="33" t="s">
        <v>1734</v>
      </c>
      <c r="N661" s="33" t="s">
        <v>3576</v>
      </c>
      <c r="O661" s="37" t="s">
        <v>80</v>
      </c>
      <c r="P661" s="33" t="str">
        <f t="shared" si="72"/>
        <v>ja</v>
      </c>
      <c r="Q661" s="33" t="str">
        <f t="shared" si="73"/>
        <v>bis 2012</v>
      </c>
      <c r="R661" s="38">
        <f t="shared" si="74"/>
        <v>0.5</v>
      </c>
      <c r="S661" s="35">
        <f t="shared" si="75"/>
        <v>54.669999999999995</v>
      </c>
      <c r="T661" s="39"/>
      <c r="U661" s="33" t="str">
        <f>IF(OR(T661="x",ISNUMBER(MATCH(SUBSTITUTE(A661,"-",""),Kundenbestand!$C$5:$C$3004,0)),ISNUMBER(MATCH(SUBSTITUTE(B661,"-",""),Kundenbestand!$C$5:$C$3004,0))),"x","")</f>
        <v/>
      </c>
      <c r="V661" s="35">
        <f t="shared" si="76"/>
        <v>0</v>
      </c>
    </row>
    <row r="662" spans="1:22" x14ac:dyDescent="0.3">
      <c r="A662" s="33" t="s">
        <v>3577</v>
      </c>
      <c r="B662" s="33" t="s">
        <v>3578</v>
      </c>
      <c r="C662" s="33" t="s">
        <v>233</v>
      </c>
      <c r="D662" s="33" t="s">
        <v>3579</v>
      </c>
      <c r="E662" s="33" t="s">
        <v>3580</v>
      </c>
      <c r="F662" s="33" t="s">
        <v>3581</v>
      </c>
      <c r="G662" s="34">
        <v>37522</v>
      </c>
      <c r="H662" s="33">
        <f t="shared" si="70"/>
        <v>2002</v>
      </c>
      <c r="I662" s="35">
        <v>98</v>
      </c>
      <c r="J662" s="36">
        <v>1.42</v>
      </c>
      <c r="K662" s="35">
        <f t="shared" si="71"/>
        <v>139.16</v>
      </c>
      <c r="L662" s="33" t="s">
        <v>1733</v>
      </c>
      <c r="M662" s="33" t="s">
        <v>1734</v>
      </c>
      <c r="N662" s="33" t="s">
        <v>3582</v>
      </c>
      <c r="O662" s="37" t="s">
        <v>94</v>
      </c>
      <c r="P662" s="33" t="str">
        <f t="shared" si="72"/>
        <v>ja</v>
      </c>
      <c r="Q662" s="33" t="str">
        <f t="shared" si="73"/>
        <v>bis 2012</v>
      </c>
      <c r="R662" s="38">
        <f t="shared" si="74"/>
        <v>0.5</v>
      </c>
      <c r="S662" s="35">
        <f t="shared" si="75"/>
        <v>69.58</v>
      </c>
      <c r="T662" s="39"/>
      <c r="U662" s="33" t="str">
        <f>IF(OR(T662="x",ISNUMBER(MATCH(SUBSTITUTE(A662,"-",""),Kundenbestand!$C$5:$C$3004,0)),ISNUMBER(MATCH(SUBSTITUTE(B662,"-",""),Kundenbestand!$C$5:$C$3004,0))),"x","")</f>
        <v/>
      </c>
      <c r="V662" s="35">
        <f t="shared" si="76"/>
        <v>0</v>
      </c>
    </row>
    <row r="663" spans="1:22" x14ac:dyDescent="0.3">
      <c r="A663" s="33" t="s">
        <v>3583</v>
      </c>
      <c r="B663" s="33" t="s">
        <v>3584</v>
      </c>
      <c r="C663" s="33" t="s">
        <v>233</v>
      </c>
      <c r="D663" s="33" t="s">
        <v>2256</v>
      </c>
      <c r="E663" s="33" t="s">
        <v>3585</v>
      </c>
      <c r="F663" s="33"/>
      <c r="G663" s="34">
        <v>43458</v>
      </c>
      <c r="H663" s="33">
        <f t="shared" si="70"/>
        <v>2018</v>
      </c>
      <c r="I663" s="35">
        <v>161</v>
      </c>
      <c r="J663" s="36">
        <v>1.42</v>
      </c>
      <c r="K663" s="35">
        <f t="shared" si="71"/>
        <v>228.61999999999998</v>
      </c>
      <c r="L663" s="33" t="s">
        <v>1733</v>
      </c>
      <c r="M663" s="33" t="s">
        <v>1734</v>
      </c>
      <c r="N663" s="33" t="s">
        <v>3586</v>
      </c>
      <c r="O663" s="37" t="s">
        <v>80</v>
      </c>
      <c r="P663" s="33" t="str">
        <f t="shared" si="72"/>
        <v>ja</v>
      </c>
      <c r="Q663" s="33" t="str">
        <f t="shared" si="73"/>
        <v>2017–2020</v>
      </c>
      <c r="R663" s="38">
        <f t="shared" si="74"/>
        <v>0.25</v>
      </c>
      <c r="S663" s="35">
        <f t="shared" si="75"/>
        <v>171.46499999999997</v>
      </c>
      <c r="T663" s="39"/>
      <c r="U663" s="33" t="str">
        <f>IF(OR(T663="x",ISNUMBER(MATCH(SUBSTITUTE(A663,"-",""),Kundenbestand!$C$5:$C$3004,0)),ISNUMBER(MATCH(SUBSTITUTE(B663,"-",""),Kundenbestand!$C$5:$C$3004,0))),"x","")</f>
        <v/>
      </c>
      <c r="V663" s="35">
        <f t="shared" si="76"/>
        <v>0</v>
      </c>
    </row>
    <row r="664" spans="1:22" x14ac:dyDescent="0.3">
      <c r="A664" s="33" t="s">
        <v>3587</v>
      </c>
      <c r="B664" s="33" t="s">
        <v>3588</v>
      </c>
      <c r="C664" s="33" t="s">
        <v>233</v>
      </c>
      <c r="D664" s="33" t="s">
        <v>3589</v>
      </c>
      <c r="E664" s="33" t="s">
        <v>3590</v>
      </c>
      <c r="F664" s="33" t="s">
        <v>3591</v>
      </c>
      <c r="G664" s="34">
        <v>40741</v>
      </c>
      <c r="H664" s="33">
        <f t="shared" si="70"/>
        <v>2011</v>
      </c>
      <c r="I664" s="35">
        <v>133</v>
      </c>
      <c r="J664" s="36">
        <v>1.42</v>
      </c>
      <c r="K664" s="35">
        <f t="shared" si="71"/>
        <v>188.85999999999999</v>
      </c>
      <c r="L664" s="33" t="s">
        <v>1733</v>
      </c>
      <c r="M664" s="33" t="s">
        <v>1734</v>
      </c>
      <c r="N664" s="33" t="s">
        <v>3592</v>
      </c>
      <c r="O664" s="37" t="s">
        <v>80</v>
      </c>
      <c r="P664" s="33" t="str">
        <f t="shared" si="72"/>
        <v>ja</v>
      </c>
      <c r="Q664" s="33" t="str">
        <f t="shared" si="73"/>
        <v>bis 2012</v>
      </c>
      <c r="R664" s="38">
        <f t="shared" si="74"/>
        <v>0.5</v>
      </c>
      <c r="S664" s="35">
        <f t="shared" si="75"/>
        <v>94.429999999999993</v>
      </c>
      <c r="T664" s="39"/>
      <c r="U664" s="33" t="str">
        <f>IF(OR(T664="x",ISNUMBER(MATCH(SUBSTITUTE(A664,"-",""),Kundenbestand!$C$5:$C$3004,0)),ISNUMBER(MATCH(SUBSTITUTE(B664,"-",""),Kundenbestand!$C$5:$C$3004,0))),"x","")</f>
        <v/>
      </c>
      <c r="V664" s="35">
        <f t="shared" si="76"/>
        <v>0</v>
      </c>
    </row>
    <row r="665" spans="1:22" x14ac:dyDescent="0.3">
      <c r="A665" s="33" t="s">
        <v>3593</v>
      </c>
      <c r="B665" s="33" t="s">
        <v>3594</v>
      </c>
      <c r="C665" s="33" t="s">
        <v>233</v>
      </c>
      <c r="D665" s="33" t="s">
        <v>3595</v>
      </c>
      <c r="E665" s="33" t="s">
        <v>3596</v>
      </c>
      <c r="F665" s="33" t="s">
        <v>3597</v>
      </c>
      <c r="G665" s="34">
        <v>44298</v>
      </c>
      <c r="H665" s="33">
        <f t="shared" si="70"/>
        <v>2021</v>
      </c>
      <c r="I665" s="35">
        <v>161</v>
      </c>
      <c r="J665" s="36">
        <v>1.42</v>
      </c>
      <c r="K665" s="35">
        <f t="shared" si="71"/>
        <v>228.61999999999998</v>
      </c>
      <c r="L665" s="33" t="s">
        <v>1733</v>
      </c>
      <c r="M665" s="33" t="s">
        <v>1734</v>
      </c>
      <c r="N665" s="33" t="s">
        <v>3598</v>
      </c>
      <c r="O665" s="37" t="s">
        <v>80</v>
      </c>
      <c r="P665" s="33" t="str">
        <f t="shared" si="72"/>
        <v>ja</v>
      </c>
      <c r="Q665" s="33" t="str">
        <f t="shared" si="73"/>
        <v>2021–2025</v>
      </c>
      <c r="R665" s="38">
        <f t="shared" si="74"/>
        <v>0.1</v>
      </c>
      <c r="S665" s="35">
        <f t="shared" si="75"/>
        <v>205.75799999999998</v>
      </c>
      <c r="T665" s="39"/>
      <c r="U665" s="33" t="str">
        <f>IF(OR(T665="x",ISNUMBER(MATCH(SUBSTITUTE(A665,"-",""),Kundenbestand!$C$5:$C$3004,0)),ISNUMBER(MATCH(SUBSTITUTE(B665,"-",""),Kundenbestand!$C$5:$C$3004,0))),"x","")</f>
        <v/>
      </c>
      <c r="V665" s="35">
        <f t="shared" si="76"/>
        <v>0</v>
      </c>
    </row>
    <row r="666" spans="1:22" x14ac:dyDescent="0.3">
      <c r="A666" s="33" t="s">
        <v>3599</v>
      </c>
      <c r="B666" s="33" t="s">
        <v>3600</v>
      </c>
      <c r="C666" s="33" t="s">
        <v>233</v>
      </c>
      <c r="D666" s="33" t="s">
        <v>3601</v>
      </c>
      <c r="E666" s="33" t="s">
        <v>3602</v>
      </c>
      <c r="F666" s="33" t="s">
        <v>3603</v>
      </c>
      <c r="G666" s="34">
        <v>40666</v>
      </c>
      <c r="H666" s="33">
        <f t="shared" si="70"/>
        <v>2011</v>
      </c>
      <c r="I666" s="35">
        <v>84</v>
      </c>
      <c r="J666" s="36">
        <v>1.42</v>
      </c>
      <c r="K666" s="35">
        <f t="shared" si="71"/>
        <v>119.28</v>
      </c>
      <c r="L666" s="33" t="s">
        <v>1733</v>
      </c>
      <c r="M666" s="33" t="s">
        <v>1734</v>
      </c>
      <c r="N666" s="33" t="s">
        <v>3604</v>
      </c>
      <c r="O666" s="37" t="s">
        <v>80</v>
      </c>
      <c r="P666" s="33" t="str">
        <f t="shared" si="72"/>
        <v>ja</v>
      </c>
      <c r="Q666" s="33" t="str">
        <f t="shared" si="73"/>
        <v>bis 2012</v>
      </c>
      <c r="R666" s="38">
        <f t="shared" si="74"/>
        <v>0.5</v>
      </c>
      <c r="S666" s="35">
        <f t="shared" si="75"/>
        <v>59.64</v>
      </c>
      <c r="T666" s="39"/>
      <c r="U666" s="33" t="str">
        <f>IF(OR(T666="x",ISNUMBER(MATCH(SUBSTITUTE(A666,"-",""),Kundenbestand!$C$5:$C$3004,0)),ISNUMBER(MATCH(SUBSTITUTE(B666,"-",""),Kundenbestand!$C$5:$C$3004,0))),"x","")</f>
        <v/>
      </c>
      <c r="V666" s="35">
        <f t="shared" si="76"/>
        <v>0</v>
      </c>
    </row>
    <row r="667" spans="1:22" x14ac:dyDescent="0.3">
      <c r="A667" s="33" t="s">
        <v>3605</v>
      </c>
      <c r="B667" s="33" t="s">
        <v>3606</v>
      </c>
      <c r="C667" s="33" t="s">
        <v>233</v>
      </c>
      <c r="D667" s="33" t="s">
        <v>3607</v>
      </c>
      <c r="E667" s="33" t="s">
        <v>3608</v>
      </c>
      <c r="F667" s="33" t="s">
        <v>3609</v>
      </c>
      <c r="G667" s="34">
        <v>43445</v>
      </c>
      <c r="H667" s="33">
        <f t="shared" si="70"/>
        <v>2018</v>
      </c>
      <c r="I667" s="35">
        <v>175</v>
      </c>
      <c r="J667" s="36">
        <v>1.42</v>
      </c>
      <c r="K667" s="35">
        <f t="shared" si="71"/>
        <v>248.5</v>
      </c>
      <c r="L667" s="33" t="s">
        <v>1733</v>
      </c>
      <c r="M667" s="33" t="s">
        <v>1734</v>
      </c>
      <c r="N667" s="33" t="s">
        <v>3340</v>
      </c>
      <c r="O667" s="37" t="s">
        <v>80</v>
      </c>
      <c r="P667" s="33" t="str">
        <f t="shared" si="72"/>
        <v>ja</v>
      </c>
      <c r="Q667" s="33" t="str">
        <f t="shared" si="73"/>
        <v>2017–2020</v>
      </c>
      <c r="R667" s="38">
        <f t="shared" si="74"/>
        <v>0.25</v>
      </c>
      <c r="S667" s="35">
        <f t="shared" si="75"/>
        <v>186.375</v>
      </c>
      <c r="T667" s="39"/>
      <c r="U667" s="33" t="str">
        <f>IF(OR(T667="x",ISNUMBER(MATCH(SUBSTITUTE(A667,"-",""),Kundenbestand!$C$5:$C$3004,0)),ISNUMBER(MATCH(SUBSTITUTE(B667,"-",""),Kundenbestand!$C$5:$C$3004,0))),"x","")</f>
        <v/>
      </c>
      <c r="V667" s="35">
        <f t="shared" si="76"/>
        <v>0</v>
      </c>
    </row>
    <row r="668" spans="1:22" x14ac:dyDescent="0.3">
      <c r="A668" s="33" t="s">
        <v>3610</v>
      </c>
      <c r="B668" s="33" t="s">
        <v>3611</v>
      </c>
      <c r="C668" s="33" t="s">
        <v>233</v>
      </c>
      <c r="D668" s="33" t="s">
        <v>3612</v>
      </c>
      <c r="E668" s="33" t="s">
        <v>3613</v>
      </c>
      <c r="F668" s="33" t="s">
        <v>3614</v>
      </c>
      <c r="G668" s="34">
        <v>35547</v>
      </c>
      <c r="H668" s="33">
        <f t="shared" si="70"/>
        <v>1997</v>
      </c>
      <c r="I668" s="35">
        <v>140</v>
      </c>
      <c r="J668" s="36">
        <v>1.42</v>
      </c>
      <c r="K668" s="35">
        <f t="shared" si="71"/>
        <v>198.79999999999998</v>
      </c>
      <c r="L668" s="33" t="s">
        <v>1733</v>
      </c>
      <c r="M668" s="33" t="s">
        <v>1734</v>
      </c>
      <c r="N668" s="33" t="s">
        <v>3615</v>
      </c>
      <c r="O668" s="37" t="s">
        <v>80</v>
      </c>
      <c r="P668" s="33" t="str">
        <f t="shared" si="72"/>
        <v>ja</v>
      </c>
      <c r="Q668" s="33" t="str">
        <f t="shared" si="73"/>
        <v>bis 2012</v>
      </c>
      <c r="R668" s="38">
        <f t="shared" si="74"/>
        <v>0.5</v>
      </c>
      <c r="S668" s="35">
        <f t="shared" si="75"/>
        <v>99.399999999999991</v>
      </c>
      <c r="T668" s="39"/>
      <c r="U668" s="33" t="str">
        <f>IF(OR(T668="x",ISNUMBER(MATCH(SUBSTITUTE(A668,"-",""),Kundenbestand!$C$5:$C$3004,0)),ISNUMBER(MATCH(SUBSTITUTE(B668,"-",""),Kundenbestand!$C$5:$C$3004,0))),"x","")</f>
        <v/>
      </c>
      <c r="V668" s="35">
        <f t="shared" si="76"/>
        <v>0</v>
      </c>
    </row>
    <row r="669" spans="1:22" x14ac:dyDescent="0.3">
      <c r="A669" s="33" t="s">
        <v>3616</v>
      </c>
      <c r="B669" s="33" t="s">
        <v>3617</v>
      </c>
      <c r="C669" s="33" t="s">
        <v>233</v>
      </c>
      <c r="D669" s="33" t="s">
        <v>3618</v>
      </c>
      <c r="E669" s="33" t="s">
        <v>3619</v>
      </c>
      <c r="F669" s="33" t="s">
        <v>3620</v>
      </c>
      <c r="G669" s="34">
        <v>42564</v>
      </c>
      <c r="H669" s="33">
        <f t="shared" si="70"/>
        <v>2016</v>
      </c>
      <c r="I669" s="35">
        <v>140</v>
      </c>
      <c r="J669" s="36">
        <v>1.42</v>
      </c>
      <c r="K669" s="35">
        <f t="shared" si="71"/>
        <v>198.79999999999998</v>
      </c>
      <c r="L669" s="33" t="s">
        <v>1733</v>
      </c>
      <c r="M669" s="33" t="s">
        <v>1734</v>
      </c>
      <c r="N669" s="33" t="s">
        <v>3621</v>
      </c>
      <c r="O669" s="37" t="s">
        <v>80</v>
      </c>
      <c r="P669" s="33" t="str">
        <f t="shared" si="72"/>
        <v>ja</v>
      </c>
      <c r="Q669" s="33" t="str">
        <f t="shared" si="73"/>
        <v>2013–2016</v>
      </c>
      <c r="R669" s="38">
        <f t="shared" si="74"/>
        <v>0.4</v>
      </c>
      <c r="S669" s="35">
        <f t="shared" si="75"/>
        <v>119.27999999999999</v>
      </c>
      <c r="T669" s="39"/>
      <c r="U669" s="33" t="str">
        <f>IF(OR(T669="x",ISNUMBER(MATCH(SUBSTITUTE(A669,"-",""),Kundenbestand!$C$5:$C$3004,0)),ISNUMBER(MATCH(SUBSTITUTE(B669,"-",""),Kundenbestand!$C$5:$C$3004,0))),"x","")</f>
        <v/>
      </c>
      <c r="V669" s="35">
        <f t="shared" si="76"/>
        <v>0</v>
      </c>
    </row>
    <row r="670" spans="1:22" x14ac:dyDescent="0.3">
      <c r="A670" s="33" t="s">
        <v>3622</v>
      </c>
      <c r="B670" s="33" t="s">
        <v>3623</v>
      </c>
      <c r="C670" s="33" t="s">
        <v>233</v>
      </c>
      <c r="D670" s="33" t="s">
        <v>3624</v>
      </c>
      <c r="E670" s="33" t="s">
        <v>3625</v>
      </c>
      <c r="F670" s="33" t="s">
        <v>3626</v>
      </c>
      <c r="G670" s="34">
        <v>42955</v>
      </c>
      <c r="H670" s="33">
        <f t="shared" si="70"/>
        <v>2017</v>
      </c>
      <c r="I670" s="35">
        <v>112</v>
      </c>
      <c r="J670" s="36">
        <v>1.42</v>
      </c>
      <c r="K670" s="35">
        <f t="shared" si="71"/>
        <v>159.04</v>
      </c>
      <c r="L670" s="33" t="s">
        <v>1733</v>
      </c>
      <c r="M670" s="33" t="s">
        <v>1734</v>
      </c>
      <c r="N670" s="33" t="s">
        <v>3340</v>
      </c>
      <c r="O670" s="37" t="s">
        <v>80</v>
      </c>
      <c r="P670" s="33" t="str">
        <f t="shared" si="72"/>
        <v>ja</v>
      </c>
      <c r="Q670" s="33" t="str">
        <f t="shared" si="73"/>
        <v>2017–2020</v>
      </c>
      <c r="R670" s="38">
        <f t="shared" si="74"/>
        <v>0.25</v>
      </c>
      <c r="S670" s="35">
        <f t="shared" si="75"/>
        <v>119.28</v>
      </c>
      <c r="T670" s="39"/>
      <c r="U670" s="33" t="str">
        <f>IF(OR(T670="x",ISNUMBER(MATCH(SUBSTITUTE(A670,"-",""),Kundenbestand!$C$5:$C$3004,0)),ISNUMBER(MATCH(SUBSTITUTE(B670,"-",""),Kundenbestand!$C$5:$C$3004,0))),"x","")</f>
        <v/>
      </c>
      <c r="V670" s="35">
        <f t="shared" si="76"/>
        <v>0</v>
      </c>
    </row>
    <row r="671" spans="1:22" x14ac:dyDescent="0.3">
      <c r="A671" s="33" t="s">
        <v>3627</v>
      </c>
      <c r="B671" s="33" t="s">
        <v>3628</v>
      </c>
      <c r="C671" s="33" t="s">
        <v>233</v>
      </c>
      <c r="D671" s="33" t="s">
        <v>3629</v>
      </c>
      <c r="E671" s="33" t="s">
        <v>3630</v>
      </c>
      <c r="F671" s="33" t="s">
        <v>3631</v>
      </c>
      <c r="G671" s="34">
        <v>38859</v>
      </c>
      <c r="H671" s="33">
        <f t="shared" si="70"/>
        <v>2006</v>
      </c>
      <c r="I671" s="35">
        <v>91</v>
      </c>
      <c r="J671" s="36">
        <v>1.42</v>
      </c>
      <c r="K671" s="35">
        <f t="shared" si="71"/>
        <v>129.22</v>
      </c>
      <c r="L671" s="33" t="s">
        <v>1733</v>
      </c>
      <c r="M671" s="33" t="s">
        <v>1734</v>
      </c>
      <c r="N671" s="33" t="s">
        <v>3632</v>
      </c>
      <c r="O671" s="37" t="s">
        <v>80</v>
      </c>
      <c r="P671" s="33" t="str">
        <f t="shared" si="72"/>
        <v>ja</v>
      </c>
      <c r="Q671" s="33" t="str">
        <f t="shared" si="73"/>
        <v>bis 2012</v>
      </c>
      <c r="R671" s="38">
        <f t="shared" si="74"/>
        <v>0.5</v>
      </c>
      <c r="S671" s="35">
        <f t="shared" si="75"/>
        <v>64.61</v>
      </c>
      <c r="T671" s="39"/>
      <c r="U671" s="33" t="str">
        <f>IF(OR(T671="x",ISNUMBER(MATCH(SUBSTITUTE(A671,"-",""),Kundenbestand!$C$5:$C$3004,0)),ISNUMBER(MATCH(SUBSTITUTE(B671,"-",""),Kundenbestand!$C$5:$C$3004,0))),"x","")</f>
        <v/>
      </c>
      <c r="V671" s="35">
        <f t="shared" si="76"/>
        <v>0</v>
      </c>
    </row>
    <row r="672" spans="1:22" x14ac:dyDescent="0.3">
      <c r="A672" s="33" t="s">
        <v>3633</v>
      </c>
      <c r="B672" s="33" t="s">
        <v>3634</v>
      </c>
      <c r="C672" s="33" t="s">
        <v>233</v>
      </c>
      <c r="D672" s="33" t="s">
        <v>3629</v>
      </c>
      <c r="E672" s="33" t="s">
        <v>3635</v>
      </c>
      <c r="F672" s="33" t="s">
        <v>3636</v>
      </c>
      <c r="G672" s="34">
        <v>39746</v>
      </c>
      <c r="H672" s="33">
        <f t="shared" si="70"/>
        <v>2008</v>
      </c>
      <c r="I672" s="35">
        <v>91</v>
      </c>
      <c r="J672" s="36">
        <v>1.42</v>
      </c>
      <c r="K672" s="35">
        <f t="shared" si="71"/>
        <v>129.22</v>
      </c>
      <c r="L672" s="33" t="s">
        <v>1733</v>
      </c>
      <c r="M672" s="33" t="s">
        <v>1734</v>
      </c>
      <c r="N672" s="33" t="s">
        <v>3637</v>
      </c>
      <c r="O672" s="37" t="s">
        <v>118</v>
      </c>
      <c r="P672" s="33" t="str">
        <f t="shared" si="72"/>
        <v>ja</v>
      </c>
      <c r="Q672" s="33" t="str">
        <f t="shared" si="73"/>
        <v>bis 2012</v>
      </c>
      <c r="R672" s="38">
        <f t="shared" si="74"/>
        <v>0.5</v>
      </c>
      <c r="S672" s="35">
        <f t="shared" si="75"/>
        <v>64.61</v>
      </c>
      <c r="T672" s="39"/>
      <c r="U672" s="33" t="str">
        <f>IF(OR(T672="x",ISNUMBER(MATCH(SUBSTITUTE(A672,"-",""),Kundenbestand!$C$5:$C$3004,0)),ISNUMBER(MATCH(SUBSTITUTE(B672,"-",""),Kundenbestand!$C$5:$C$3004,0))),"x","")</f>
        <v/>
      </c>
      <c r="V672" s="35">
        <f t="shared" si="76"/>
        <v>0</v>
      </c>
    </row>
    <row r="673" spans="1:22" x14ac:dyDescent="0.3">
      <c r="A673" s="33" t="s">
        <v>3638</v>
      </c>
      <c r="B673" s="33" t="s">
        <v>3639</v>
      </c>
      <c r="C673" s="33" t="s">
        <v>233</v>
      </c>
      <c r="D673" s="33" t="s">
        <v>3640</v>
      </c>
      <c r="E673" s="33" t="s">
        <v>3641</v>
      </c>
      <c r="F673" s="33" t="s">
        <v>3642</v>
      </c>
      <c r="G673" s="34">
        <v>42585</v>
      </c>
      <c r="H673" s="33">
        <f t="shared" si="70"/>
        <v>2016</v>
      </c>
      <c r="I673" s="35">
        <v>154.01</v>
      </c>
      <c r="J673" s="36">
        <v>1.42</v>
      </c>
      <c r="K673" s="35">
        <f t="shared" si="71"/>
        <v>218.69419999999997</v>
      </c>
      <c r="L673" s="33" t="s">
        <v>1733</v>
      </c>
      <c r="M673" s="33" t="s">
        <v>1734</v>
      </c>
      <c r="N673" s="33" t="s">
        <v>3643</v>
      </c>
      <c r="O673" s="37" t="s">
        <v>80</v>
      </c>
      <c r="P673" s="33" t="str">
        <f t="shared" si="72"/>
        <v>ja</v>
      </c>
      <c r="Q673" s="33" t="str">
        <f t="shared" si="73"/>
        <v>2013–2016</v>
      </c>
      <c r="R673" s="38">
        <f t="shared" si="74"/>
        <v>0.4</v>
      </c>
      <c r="S673" s="35">
        <f t="shared" si="75"/>
        <v>131.21651999999997</v>
      </c>
      <c r="T673" s="39"/>
      <c r="U673" s="33" t="str">
        <f>IF(OR(T673="x",ISNUMBER(MATCH(SUBSTITUTE(A673,"-",""),Kundenbestand!$C$5:$C$3004,0)),ISNUMBER(MATCH(SUBSTITUTE(B673,"-",""),Kundenbestand!$C$5:$C$3004,0))),"x","")</f>
        <v/>
      </c>
      <c r="V673" s="35">
        <f t="shared" si="76"/>
        <v>0</v>
      </c>
    </row>
    <row r="674" spans="1:22" x14ac:dyDescent="0.3">
      <c r="A674" s="33" t="s">
        <v>3644</v>
      </c>
      <c r="B674" s="33" t="s">
        <v>3645</v>
      </c>
      <c r="C674" s="33" t="s">
        <v>233</v>
      </c>
      <c r="D674" s="33" t="s">
        <v>3646</v>
      </c>
      <c r="E674" s="33" t="s">
        <v>3647</v>
      </c>
      <c r="F674" s="33" t="s">
        <v>3648</v>
      </c>
      <c r="G674" s="34">
        <v>44289</v>
      </c>
      <c r="H674" s="33">
        <f t="shared" si="70"/>
        <v>2021</v>
      </c>
      <c r="I674" s="35">
        <v>196</v>
      </c>
      <c r="J674" s="36">
        <v>1.42</v>
      </c>
      <c r="K674" s="35">
        <f t="shared" si="71"/>
        <v>278.32</v>
      </c>
      <c r="L674" s="33" t="s">
        <v>1733</v>
      </c>
      <c r="M674" s="33" t="s">
        <v>1734</v>
      </c>
      <c r="N674" s="33" t="s">
        <v>3649</v>
      </c>
      <c r="O674" s="37" t="s">
        <v>80</v>
      </c>
      <c r="P674" s="33" t="str">
        <f t="shared" si="72"/>
        <v>ja</v>
      </c>
      <c r="Q674" s="33" t="str">
        <f t="shared" si="73"/>
        <v>2021–2025</v>
      </c>
      <c r="R674" s="38">
        <f t="shared" si="74"/>
        <v>0.1</v>
      </c>
      <c r="S674" s="35">
        <f t="shared" si="75"/>
        <v>250.488</v>
      </c>
      <c r="T674" s="39"/>
      <c r="U674" s="33" t="str">
        <f>IF(OR(T674="x",ISNUMBER(MATCH(SUBSTITUTE(A674,"-",""),Kundenbestand!$C$5:$C$3004,0)),ISNUMBER(MATCH(SUBSTITUTE(B674,"-",""),Kundenbestand!$C$5:$C$3004,0))),"x","")</f>
        <v/>
      </c>
      <c r="V674" s="35">
        <f t="shared" si="76"/>
        <v>0</v>
      </c>
    </row>
    <row r="675" spans="1:22" x14ac:dyDescent="0.3">
      <c r="A675" s="33" t="s">
        <v>3650</v>
      </c>
      <c r="B675" s="33" t="s">
        <v>3651</v>
      </c>
      <c r="C675" s="33" t="s">
        <v>233</v>
      </c>
      <c r="D675" s="33" t="s">
        <v>3652</v>
      </c>
      <c r="E675" s="33" t="s">
        <v>3653</v>
      </c>
      <c r="F675" s="33"/>
      <c r="G675" s="34">
        <v>41533</v>
      </c>
      <c r="H675" s="33">
        <f t="shared" si="70"/>
        <v>2013</v>
      </c>
      <c r="I675" s="35">
        <v>161</v>
      </c>
      <c r="J675" s="36">
        <v>1.42</v>
      </c>
      <c r="K675" s="35">
        <f t="shared" si="71"/>
        <v>228.61999999999998</v>
      </c>
      <c r="L675" s="33" t="s">
        <v>1733</v>
      </c>
      <c r="M675" s="33" t="s">
        <v>1734</v>
      </c>
      <c r="N675" s="33" t="s">
        <v>3654</v>
      </c>
      <c r="O675" s="37" t="s">
        <v>94</v>
      </c>
      <c r="P675" s="33" t="str">
        <f t="shared" si="72"/>
        <v>ja</v>
      </c>
      <c r="Q675" s="33" t="str">
        <f t="shared" si="73"/>
        <v>2013–2016</v>
      </c>
      <c r="R675" s="38">
        <f t="shared" si="74"/>
        <v>0.4</v>
      </c>
      <c r="S675" s="35">
        <f t="shared" si="75"/>
        <v>137.17199999999997</v>
      </c>
      <c r="T675" s="39"/>
      <c r="U675" s="33" t="str">
        <f>IF(OR(T675="x",ISNUMBER(MATCH(SUBSTITUTE(A675,"-",""),Kundenbestand!$C$5:$C$3004,0)),ISNUMBER(MATCH(SUBSTITUTE(B675,"-",""),Kundenbestand!$C$5:$C$3004,0))),"x","")</f>
        <v/>
      </c>
      <c r="V675" s="35">
        <f t="shared" si="76"/>
        <v>0</v>
      </c>
    </row>
    <row r="676" spans="1:22" x14ac:dyDescent="0.3">
      <c r="A676" s="33" t="s">
        <v>3655</v>
      </c>
      <c r="B676" s="33" t="s">
        <v>3656</v>
      </c>
      <c r="C676" s="33" t="s">
        <v>233</v>
      </c>
      <c r="D676" s="33" t="s">
        <v>593</v>
      </c>
      <c r="E676" s="33" t="s">
        <v>3657</v>
      </c>
      <c r="F676" s="33" t="s">
        <v>3658</v>
      </c>
      <c r="G676" s="34">
        <v>43429</v>
      </c>
      <c r="H676" s="33">
        <f t="shared" si="70"/>
        <v>2018</v>
      </c>
      <c r="I676" s="35">
        <v>161</v>
      </c>
      <c r="J676" s="36">
        <v>1.42</v>
      </c>
      <c r="K676" s="35">
        <f t="shared" si="71"/>
        <v>228.61999999999998</v>
      </c>
      <c r="L676" s="33" t="s">
        <v>1733</v>
      </c>
      <c r="M676" s="33" t="s">
        <v>1734</v>
      </c>
      <c r="N676" s="33" t="s">
        <v>3659</v>
      </c>
      <c r="O676" s="37" t="s">
        <v>80</v>
      </c>
      <c r="P676" s="33" t="str">
        <f t="shared" si="72"/>
        <v>ja</v>
      </c>
      <c r="Q676" s="33" t="str">
        <f t="shared" si="73"/>
        <v>2017–2020</v>
      </c>
      <c r="R676" s="38">
        <f t="shared" si="74"/>
        <v>0.25</v>
      </c>
      <c r="S676" s="35">
        <f t="shared" si="75"/>
        <v>171.46499999999997</v>
      </c>
      <c r="T676" s="39"/>
      <c r="U676" s="33" t="str">
        <f>IF(OR(T676="x",ISNUMBER(MATCH(SUBSTITUTE(A676,"-",""),Kundenbestand!$C$5:$C$3004,0)),ISNUMBER(MATCH(SUBSTITUTE(B676,"-",""),Kundenbestand!$C$5:$C$3004,0))),"x","")</f>
        <v/>
      </c>
      <c r="V676" s="35">
        <f t="shared" si="76"/>
        <v>0</v>
      </c>
    </row>
    <row r="677" spans="1:22" x14ac:dyDescent="0.3">
      <c r="A677" s="33" t="s">
        <v>3660</v>
      </c>
      <c r="B677" s="33" t="s">
        <v>3661</v>
      </c>
      <c r="C677" s="33" t="s">
        <v>233</v>
      </c>
      <c r="D677" s="33" t="s">
        <v>3662</v>
      </c>
      <c r="E677" s="33" t="s">
        <v>3663</v>
      </c>
      <c r="F677" s="33" t="s">
        <v>3664</v>
      </c>
      <c r="G677" s="34">
        <v>36423</v>
      </c>
      <c r="H677" s="33">
        <f t="shared" si="70"/>
        <v>1999</v>
      </c>
      <c r="I677" s="35">
        <v>104.93</v>
      </c>
      <c r="J677" s="36">
        <v>1.42</v>
      </c>
      <c r="K677" s="35">
        <f t="shared" si="71"/>
        <v>149.00059999999999</v>
      </c>
      <c r="L677" s="33" t="s">
        <v>1733</v>
      </c>
      <c r="M677" s="33" t="s">
        <v>1734</v>
      </c>
      <c r="N677" s="33" t="s">
        <v>3665</v>
      </c>
      <c r="O677" s="37" t="s">
        <v>80</v>
      </c>
      <c r="P677" s="33" t="str">
        <f t="shared" si="72"/>
        <v>ja</v>
      </c>
      <c r="Q677" s="33" t="str">
        <f t="shared" si="73"/>
        <v>bis 2012</v>
      </c>
      <c r="R677" s="38">
        <f t="shared" si="74"/>
        <v>0.5</v>
      </c>
      <c r="S677" s="35">
        <f t="shared" si="75"/>
        <v>74.500299999999996</v>
      </c>
      <c r="T677" s="39"/>
      <c r="U677" s="33" t="str">
        <f>IF(OR(T677="x",ISNUMBER(MATCH(SUBSTITUTE(A677,"-",""),Kundenbestand!$C$5:$C$3004,0)),ISNUMBER(MATCH(SUBSTITUTE(B677,"-",""),Kundenbestand!$C$5:$C$3004,0))),"x","")</f>
        <v/>
      </c>
      <c r="V677" s="35">
        <f t="shared" si="76"/>
        <v>0</v>
      </c>
    </row>
    <row r="678" spans="1:22" x14ac:dyDescent="0.3">
      <c r="A678" s="33" t="s">
        <v>3666</v>
      </c>
      <c r="B678" s="33" t="s">
        <v>3667</v>
      </c>
      <c r="C678" s="33" t="s">
        <v>233</v>
      </c>
      <c r="D678" s="33" t="s">
        <v>3668</v>
      </c>
      <c r="E678" s="33" t="s">
        <v>3669</v>
      </c>
      <c r="F678" s="33" t="s">
        <v>3670</v>
      </c>
      <c r="G678" s="34">
        <v>37606</v>
      </c>
      <c r="H678" s="33">
        <f t="shared" si="70"/>
        <v>2002</v>
      </c>
      <c r="I678" s="35">
        <v>118.99</v>
      </c>
      <c r="J678" s="36">
        <v>1.42</v>
      </c>
      <c r="K678" s="35">
        <f t="shared" si="71"/>
        <v>168.96579999999997</v>
      </c>
      <c r="L678" s="33" t="s">
        <v>1733</v>
      </c>
      <c r="M678" s="33" t="s">
        <v>1734</v>
      </c>
      <c r="N678" s="33" t="s">
        <v>3671</v>
      </c>
      <c r="O678" s="37" t="s">
        <v>80</v>
      </c>
      <c r="P678" s="33" t="str">
        <f t="shared" si="72"/>
        <v>ja</v>
      </c>
      <c r="Q678" s="33" t="str">
        <f t="shared" si="73"/>
        <v>bis 2012</v>
      </c>
      <c r="R678" s="38">
        <f t="shared" si="74"/>
        <v>0.5</v>
      </c>
      <c r="S678" s="35">
        <f t="shared" si="75"/>
        <v>84.482899999999987</v>
      </c>
      <c r="T678" s="39"/>
      <c r="U678" s="33" t="str">
        <f>IF(OR(T678="x",ISNUMBER(MATCH(SUBSTITUTE(A678,"-",""),Kundenbestand!$C$5:$C$3004,0)),ISNUMBER(MATCH(SUBSTITUTE(B678,"-",""),Kundenbestand!$C$5:$C$3004,0))),"x","")</f>
        <v/>
      </c>
      <c r="V678" s="35">
        <f t="shared" si="76"/>
        <v>0</v>
      </c>
    </row>
    <row r="679" spans="1:22" x14ac:dyDescent="0.3">
      <c r="A679" s="33" t="s">
        <v>3672</v>
      </c>
      <c r="B679" s="33" t="s">
        <v>3673</v>
      </c>
      <c r="C679" s="33" t="s">
        <v>233</v>
      </c>
      <c r="D679" s="33" t="s">
        <v>3674</v>
      </c>
      <c r="E679" s="33" t="s">
        <v>3675</v>
      </c>
      <c r="F679" s="33" t="s">
        <v>3676</v>
      </c>
      <c r="G679" s="34">
        <v>42892</v>
      </c>
      <c r="H679" s="33">
        <f t="shared" si="70"/>
        <v>2017</v>
      </c>
      <c r="I679" s="35">
        <v>126</v>
      </c>
      <c r="J679" s="36">
        <v>1.42</v>
      </c>
      <c r="K679" s="35">
        <f t="shared" si="71"/>
        <v>178.92</v>
      </c>
      <c r="L679" s="33" t="s">
        <v>1733</v>
      </c>
      <c r="M679" s="33" t="s">
        <v>1734</v>
      </c>
      <c r="N679" s="33" t="s">
        <v>3677</v>
      </c>
      <c r="O679" s="37" t="s">
        <v>94</v>
      </c>
      <c r="P679" s="33" t="str">
        <f t="shared" si="72"/>
        <v>ja</v>
      </c>
      <c r="Q679" s="33" t="str">
        <f t="shared" si="73"/>
        <v>2017–2020</v>
      </c>
      <c r="R679" s="38">
        <f t="shared" si="74"/>
        <v>0.25</v>
      </c>
      <c r="S679" s="35">
        <f t="shared" si="75"/>
        <v>134.19</v>
      </c>
      <c r="T679" s="39"/>
      <c r="U679" s="33" t="str">
        <f>IF(OR(T679="x",ISNUMBER(MATCH(SUBSTITUTE(A679,"-",""),Kundenbestand!$C$5:$C$3004,0)),ISNUMBER(MATCH(SUBSTITUTE(B679,"-",""),Kundenbestand!$C$5:$C$3004,0))),"x","")</f>
        <v/>
      </c>
      <c r="V679" s="35">
        <f t="shared" si="76"/>
        <v>0</v>
      </c>
    </row>
    <row r="680" spans="1:22" x14ac:dyDescent="0.3">
      <c r="A680" s="33" t="s">
        <v>3678</v>
      </c>
      <c r="B680" s="33" t="s">
        <v>3679</v>
      </c>
      <c r="C680" s="33" t="s">
        <v>233</v>
      </c>
      <c r="D680" s="33" t="s">
        <v>3680</v>
      </c>
      <c r="E680" s="33" t="s">
        <v>3681</v>
      </c>
      <c r="F680" s="33" t="s">
        <v>3682</v>
      </c>
      <c r="G680" s="34">
        <v>42421</v>
      </c>
      <c r="H680" s="33">
        <f t="shared" si="70"/>
        <v>2016</v>
      </c>
      <c r="I680" s="35">
        <v>112</v>
      </c>
      <c r="J680" s="36">
        <v>1.42</v>
      </c>
      <c r="K680" s="35">
        <f t="shared" si="71"/>
        <v>159.04</v>
      </c>
      <c r="L680" s="33" t="s">
        <v>1733</v>
      </c>
      <c r="M680" s="33" t="s">
        <v>1734</v>
      </c>
      <c r="N680" s="33" t="s">
        <v>3683</v>
      </c>
      <c r="O680" s="37" t="s">
        <v>118</v>
      </c>
      <c r="P680" s="33" t="str">
        <f t="shared" si="72"/>
        <v>ja</v>
      </c>
      <c r="Q680" s="33" t="str">
        <f t="shared" si="73"/>
        <v>2013–2016</v>
      </c>
      <c r="R680" s="38">
        <f t="shared" si="74"/>
        <v>0.4</v>
      </c>
      <c r="S680" s="35">
        <f t="shared" si="75"/>
        <v>95.423999999999992</v>
      </c>
      <c r="T680" s="39"/>
      <c r="U680" s="33" t="str">
        <f>IF(OR(T680="x",ISNUMBER(MATCH(SUBSTITUTE(A680,"-",""),Kundenbestand!$C$5:$C$3004,0)),ISNUMBER(MATCH(SUBSTITUTE(B680,"-",""),Kundenbestand!$C$5:$C$3004,0))),"x","")</f>
        <v/>
      </c>
      <c r="V680" s="35">
        <f t="shared" si="76"/>
        <v>0</v>
      </c>
    </row>
    <row r="681" spans="1:22" x14ac:dyDescent="0.3">
      <c r="A681" s="33" t="s">
        <v>3684</v>
      </c>
      <c r="B681" s="33" t="s">
        <v>3685</v>
      </c>
      <c r="C681" s="33" t="s">
        <v>233</v>
      </c>
      <c r="D681" s="33" t="s">
        <v>3686</v>
      </c>
      <c r="E681" s="33" t="s">
        <v>3687</v>
      </c>
      <c r="F681" s="33" t="s">
        <v>3688</v>
      </c>
      <c r="G681" s="34">
        <v>40309</v>
      </c>
      <c r="H681" s="33">
        <f t="shared" si="70"/>
        <v>2010</v>
      </c>
      <c r="I681" s="35">
        <v>105</v>
      </c>
      <c r="J681" s="36">
        <v>1.42</v>
      </c>
      <c r="K681" s="35">
        <f t="shared" si="71"/>
        <v>149.1</v>
      </c>
      <c r="L681" s="33" t="s">
        <v>1733</v>
      </c>
      <c r="M681" s="33" t="s">
        <v>1734</v>
      </c>
      <c r="N681" s="33" t="s">
        <v>3689</v>
      </c>
      <c r="O681" s="37" t="s">
        <v>80</v>
      </c>
      <c r="P681" s="33" t="str">
        <f t="shared" si="72"/>
        <v>ja</v>
      </c>
      <c r="Q681" s="33" t="str">
        <f t="shared" si="73"/>
        <v>bis 2012</v>
      </c>
      <c r="R681" s="38">
        <f t="shared" si="74"/>
        <v>0.5</v>
      </c>
      <c r="S681" s="35">
        <f t="shared" si="75"/>
        <v>74.55</v>
      </c>
      <c r="T681" s="39"/>
      <c r="U681" s="33" t="str">
        <f>IF(OR(T681="x",ISNUMBER(MATCH(SUBSTITUTE(A681,"-",""),Kundenbestand!$C$5:$C$3004,0)),ISNUMBER(MATCH(SUBSTITUTE(B681,"-",""),Kundenbestand!$C$5:$C$3004,0))),"x","")</f>
        <v/>
      </c>
      <c r="V681" s="35">
        <f t="shared" si="76"/>
        <v>0</v>
      </c>
    </row>
    <row r="682" spans="1:22" x14ac:dyDescent="0.3">
      <c r="A682" s="33" t="s">
        <v>3690</v>
      </c>
      <c r="B682" s="33" t="s">
        <v>3691</v>
      </c>
      <c r="C682" s="33" t="s">
        <v>233</v>
      </c>
      <c r="D682" s="33" t="s">
        <v>3326</v>
      </c>
      <c r="E682" s="33" t="s">
        <v>3692</v>
      </c>
      <c r="F682" s="33"/>
      <c r="G682" s="34">
        <v>42449</v>
      </c>
      <c r="H682" s="33">
        <f t="shared" si="70"/>
        <v>2016</v>
      </c>
      <c r="I682" s="35">
        <v>112</v>
      </c>
      <c r="J682" s="36">
        <v>1.42</v>
      </c>
      <c r="K682" s="35">
        <f t="shared" si="71"/>
        <v>159.04</v>
      </c>
      <c r="L682" s="33" t="s">
        <v>1733</v>
      </c>
      <c r="M682" s="33" t="s">
        <v>1734</v>
      </c>
      <c r="N682" s="33" t="s">
        <v>3693</v>
      </c>
      <c r="O682" s="37" t="s">
        <v>80</v>
      </c>
      <c r="P682" s="33" t="str">
        <f t="shared" si="72"/>
        <v>ja</v>
      </c>
      <c r="Q682" s="33" t="str">
        <f t="shared" si="73"/>
        <v>2013–2016</v>
      </c>
      <c r="R682" s="38">
        <f t="shared" si="74"/>
        <v>0.4</v>
      </c>
      <c r="S682" s="35">
        <f t="shared" si="75"/>
        <v>95.423999999999992</v>
      </c>
      <c r="T682" s="39"/>
      <c r="U682" s="33" t="str">
        <f>IF(OR(T682="x",ISNUMBER(MATCH(SUBSTITUTE(A682,"-",""),Kundenbestand!$C$5:$C$3004,0)),ISNUMBER(MATCH(SUBSTITUTE(B682,"-",""),Kundenbestand!$C$5:$C$3004,0))),"x","")</f>
        <v/>
      </c>
      <c r="V682" s="35">
        <f t="shared" si="76"/>
        <v>0</v>
      </c>
    </row>
    <row r="683" spans="1:22" x14ac:dyDescent="0.3">
      <c r="A683" s="33" t="s">
        <v>3694</v>
      </c>
      <c r="B683" s="33" t="s">
        <v>3695</v>
      </c>
      <c r="C683" s="33" t="s">
        <v>233</v>
      </c>
      <c r="D683" s="33" t="s">
        <v>3326</v>
      </c>
      <c r="E683" s="33" t="s">
        <v>3696</v>
      </c>
      <c r="F683" s="33" t="s">
        <v>3697</v>
      </c>
      <c r="G683" s="34">
        <v>42456</v>
      </c>
      <c r="H683" s="33">
        <f t="shared" si="70"/>
        <v>2016</v>
      </c>
      <c r="I683" s="35">
        <v>112</v>
      </c>
      <c r="J683" s="36">
        <v>1.42</v>
      </c>
      <c r="K683" s="35">
        <f t="shared" si="71"/>
        <v>159.04</v>
      </c>
      <c r="L683" s="33" t="s">
        <v>1733</v>
      </c>
      <c r="M683" s="33" t="s">
        <v>1734</v>
      </c>
      <c r="N683" s="33" t="s">
        <v>3582</v>
      </c>
      <c r="O683" s="37" t="s">
        <v>94</v>
      </c>
      <c r="P683" s="33" t="str">
        <f t="shared" si="72"/>
        <v>ja</v>
      </c>
      <c r="Q683" s="33" t="str">
        <f t="shared" si="73"/>
        <v>2013–2016</v>
      </c>
      <c r="R683" s="38">
        <f t="shared" si="74"/>
        <v>0.4</v>
      </c>
      <c r="S683" s="35">
        <f t="shared" si="75"/>
        <v>95.423999999999992</v>
      </c>
      <c r="T683" s="39"/>
      <c r="U683" s="33" t="str">
        <f>IF(OR(T683="x",ISNUMBER(MATCH(SUBSTITUTE(A683,"-",""),Kundenbestand!$C$5:$C$3004,0)),ISNUMBER(MATCH(SUBSTITUTE(B683,"-",""),Kundenbestand!$C$5:$C$3004,0))),"x","")</f>
        <v/>
      </c>
      <c r="V683" s="35">
        <f t="shared" si="76"/>
        <v>0</v>
      </c>
    </row>
    <row r="684" spans="1:22" x14ac:dyDescent="0.3">
      <c r="A684" s="33" t="s">
        <v>3698</v>
      </c>
      <c r="B684" s="33" t="s">
        <v>3699</v>
      </c>
      <c r="C684" s="33" t="s">
        <v>233</v>
      </c>
      <c r="D684" s="33" t="s">
        <v>3700</v>
      </c>
      <c r="E684" s="33" t="s">
        <v>3701</v>
      </c>
      <c r="F684" s="33" t="s">
        <v>3702</v>
      </c>
      <c r="G684" s="34">
        <v>44662</v>
      </c>
      <c r="H684" s="33">
        <f t="shared" si="70"/>
        <v>2022</v>
      </c>
      <c r="I684" s="35">
        <v>168</v>
      </c>
      <c r="J684" s="36">
        <v>1.42</v>
      </c>
      <c r="K684" s="35">
        <f t="shared" si="71"/>
        <v>238.56</v>
      </c>
      <c r="L684" s="33" t="s">
        <v>1733</v>
      </c>
      <c r="M684" s="33" t="s">
        <v>1734</v>
      </c>
      <c r="N684" s="33" t="s">
        <v>1424</v>
      </c>
      <c r="O684" s="37" t="s">
        <v>87</v>
      </c>
      <c r="P684" s="33" t="str">
        <f t="shared" si="72"/>
        <v>ja</v>
      </c>
      <c r="Q684" s="33" t="str">
        <f t="shared" si="73"/>
        <v>2021–2025</v>
      </c>
      <c r="R684" s="38">
        <f t="shared" si="74"/>
        <v>0.1</v>
      </c>
      <c r="S684" s="35">
        <f t="shared" si="75"/>
        <v>214.70400000000001</v>
      </c>
      <c r="T684" s="39"/>
      <c r="U684" s="33" t="str">
        <f>IF(OR(T684="x",ISNUMBER(MATCH(SUBSTITUTE(A684,"-",""),Kundenbestand!$C$5:$C$3004,0)),ISNUMBER(MATCH(SUBSTITUTE(B684,"-",""),Kundenbestand!$C$5:$C$3004,0))),"x","")</f>
        <v/>
      </c>
      <c r="V684" s="35">
        <f t="shared" si="76"/>
        <v>0</v>
      </c>
    </row>
    <row r="685" spans="1:22" x14ac:dyDescent="0.3">
      <c r="A685" s="33" t="s">
        <v>3703</v>
      </c>
      <c r="B685" s="33" t="s">
        <v>3704</v>
      </c>
      <c r="C685" s="33" t="s">
        <v>233</v>
      </c>
      <c r="D685" s="33" t="s">
        <v>3705</v>
      </c>
      <c r="E685" s="33" t="s">
        <v>3706</v>
      </c>
      <c r="F685" s="33" t="s">
        <v>3707</v>
      </c>
      <c r="G685" s="34">
        <v>44942</v>
      </c>
      <c r="H685" s="33">
        <f t="shared" si="70"/>
        <v>2023</v>
      </c>
      <c r="I685" s="35">
        <v>238</v>
      </c>
      <c r="J685" s="36">
        <v>1.42</v>
      </c>
      <c r="K685" s="35">
        <f t="shared" si="71"/>
        <v>337.96</v>
      </c>
      <c r="L685" s="33" t="s">
        <v>1733</v>
      </c>
      <c r="M685" s="33" t="s">
        <v>1734</v>
      </c>
      <c r="N685" s="33" t="s">
        <v>3708</v>
      </c>
      <c r="O685" s="37" t="s">
        <v>118</v>
      </c>
      <c r="P685" s="33" t="str">
        <f t="shared" si="72"/>
        <v>ja</v>
      </c>
      <c r="Q685" s="33" t="str">
        <f t="shared" si="73"/>
        <v>2021–2025</v>
      </c>
      <c r="R685" s="38">
        <f t="shared" si="74"/>
        <v>0.1</v>
      </c>
      <c r="S685" s="35">
        <f t="shared" si="75"/>
        <v>304.16399999999999</v>
      </c>
      <c r="T685" s="39"/>
      <c r="U685" s="33" t="str">
        <f>IF(OR(T685="x",ISNUMBER(MATCH(SUBSTITUTE(A685,"-",""),Kundenbestand!$C$5:$C$3004,0)),ISNUMBER(MATCH(SUBSTITUTE(B685,"-",""),Kundenbestand!$C$5:$C$3004,0))),"x","")</f>
        <v/>
      </c>
      <c r="V685" s="35">
        <f t="shared" si="76"/>
        <v>0</v>
      </c>
    </row>
    <row r="686" spans="1:22" x14ac:dyDescent="0.3">
      <c r="A686" s="33" t="s">
        <v>3709</v>
      </c>
      <c r="B686" s="33" t="s">
        <v>3710</v>
      </c>
      <c r="C686" s="33" t="s">
        <v>233</v>
      </c>
      <c r="D686" s="33" t="s">
        <v>3711</v>
      </c>
      <c r="E686" s="33" t="s">
        <v>3712</v>
      </c>
      <c r="F686" s="33" t="s">
        <v>3713</v>
      </c>
      <c r="G686" s="34">
        <v>44788</v>
      </c>
      <c r="H686" s="33">
        <f t="shared" si="70"/>
        <v>2022</v>
      </c>
      <c r="I686" s="35">
        <v>210</v>
      </c>
      <c r="J686" s="36">
        <v>1.42</v>
      </c>
      <c r="K686" s="35">
        <f t="shared" si="71"/>
        <v>298.2</v>
      </c>
      <c r="L686" s="33" t="s">
        <v>1733</v>
      </c>
      <c r="M686" s="33" t="s">
        <v>1734</v>
      </c>
      <c r="N686" s="33" t="s">
        <v>3714</v>
      </c>
      <c r="O686" s="37" t="s">
        <v>87</v>
      </c>
      <c r="P686" s="33" t="str">
        <f t="shared" si="72"/>
        <v>ja</v>
      </c>
      <c r="Q686" s="33" t="str">
        <f t="shared" si="73"/>
        <v>2021–2025</v>
      </c>
      <c r="R686" s="38">
        <f t="shared" si="74"/>
        <v>0.1</v>
      </c>
      <c r="S686" s="35">
        <f t="shared" si="75"/>
        <v>268.38</v>
      </c>
      <c r="T686" s="39"/>
      <c r="U686" s="33" t="str">
        <f>IF(OR(T686="x",ISNUMBER(MATCH(SUBSTITUTE(A686,"-",""),Kundenbestand!$C$5:$C$3004,0)),ISNUMBER(MATCH(SUBSTITUTE(B686,"-",""),Kundenbestand!$C$5:$C$3004,0))),"x","")</f>
        <v/>
      </c>
      <c r="V686" s="35">
        <f t="shared" si="76"/>
        <v>0</v>
      </c>
    </row>
    <row r="687" spans="1:22" x14ac:dyDescent="0.3">
      <c r="A687" s="33" t="s">
        <v>3715</v>
      </c>
      <c r="B687" s="33" t="s">
        <v>3716</v>
      </c>
      <c r="C687" s="33" t="s">
        <v>233</v>
      </c>
      <c r="D687" s="33" t="s">
        <v>3717</v>
      </c>
      <c r="E687" s="33" t="s">
        <v>3718</v>
      </c>
      <c r="F687" s="33"/>
      <c r="G687" s="34">
        <v>44697</v>
      </c>
      <c r="H687" s="33">
        <f t="shared" si="70"/>
        <v>2022</v>
      </c>
      <c r="I687" s="35">
        <v>154.01</v>
      </c>
      <c r="J687" s="36">
        <v>1.42</v>
      </c>
      <c r="K687" s="35">
        <f t="shared" si="71"/>
        <v>218.69419999999997</v>
      </c>
      <c r="L687" s="33" t="s">
        <v>1733</v>
      </c>
      <c r="M687" s="33" t="s">
        <v>1734</v>
      </c>
      <c r="N687" s="33" t="s">
        <v>1429</v>
      </c>
      <c r="O687" s="37" t="s">
        <v>87</v>
      </c>
      <c r="P687" s="33" t="str">
        <f t="shared" si="72"/>
        <v>ja</v>
      </c>
      <c r="Q687" s="33" t="str">
        <f t="shared" si="73"/>
        <v>2021–2025</v>
      </c>
      <c r="R687" s="38">
        <f t="shared" si="74"/>
        <v>0.1</v>
      </c>
      <c r="S687" s="35">
        <f t="shared" si="75"/>
        <v>196.82477999999998</v>
      </c>
      <c r="T687" s="39"/>
      <c r="U687" s="33" t="str">
        <f>IF(OR(T687="x",ISNUMBER(MATCH(SUBSTITUTE(A687,"-",""),Kundenbestand!$C$5:$C$3004,0)),ISNUMBER(MATCH(SUBSTITUTE(B687,"-",""),Kundenbestand!$C$5:$C$3004,0))),"x","")</f>
        <v/>
      </c>
      <c r="V687" s="35">
        <f t="shared" si="76"/>
        <v>0</v>
      </c>
    </row>
    <row r="688" spans="1:22" x14ac:dyDescent="0.3">
      <c r="A688" s="33" t="s">
        <v>3719</v>
      </c>
      <c r="B688" s="33" t="s">
        <v>3720</v>
      </c>
      <c r="C688" s="33" t="s">
        <v>233</v>
      </c>
      <c r="D688" s="33" t="s">
        <v>3721</v>
      </c>
      <c r="E688" s="33" t="s">
        <v>3722</v>
      </c>
      <c r="F688" s="33" t="s">
        <v>3723</v>
      </c>
      <c r="G688" s="34">
        <v>44647</v>
      </c>
      <c r="H688" s="33">
        <f t="shared" si="70"/>
        <v>2022</v>
      </c>
      <c r="I688" s="35">
        <v>91</v>
      </c>
      <c r="J688" s="36">
        <v>1.42</v>
      </c>
      <c r="K688" s="35">
        <f t="shared" si="71"/>
        <v>129.22</v>
      </c>
      <c r="L688" s="33" t="s">
        <v>1733</v>
      </c>
      <c r="M688" s="33" t="s">
        <v>1734</v>
      </c>
      <c r="N688" s="33" t="s">
        <v>3724</v>
      </c>
      <c r="O688" s="37" t="s">
        <v>94</v>
      </c>
      <c r="P688" s="33" t="str">
        <f t="shared" si="72"/>
        <v>ja</v>
      </c>
      <c r="Q688" s="33" t="str">
        <f t="shared" si="73"/>
        <v>2021–2025</v>
      </c>
      <c r="R688" s="38">
        <f t="shared" si="74"/>
        <v>0.1</v>
      </c>
      <c r="S688" s="35">
        <f t="shared" si="75"/>
        <v>116.298</v>
      </c>
      <c r="T688" s="39"/>
      <c r="U688" s="33" t="str">
        <f>IF(OR(T688="x",ISNUMBER(MATCH(SUBSTITUTE(A688,"-",""),Kundenbestand!$C$5:$C$3004,0)),ISNUMBER(MATCH(SUBSTITUTE(B688,"-",""),Kundenbestand!$C$5:$C$3004,0))),"x","")</f>
        <v/>
      </c>
      <c r="V688" s="35">
        <f t="shared" si="76"/>
        <v>0</v>
      </c>
    </row>
    <row r="689" spans="1:22" x14ac:dyDescent="0.3">
      <c r="A689" s="33" t="s">
        <v>3725</v>
      </c>
      <c r="B689" s="33" t="s">
        <v>3726</v>
      </c>
      <c r="C689" s="33" t="s">
        <v>233</v>
      </c>
      <c r="D689" s="33" t="s">
        <v>3727</v>
      </c>
      <c r="E689" s="33" t="s">
        <v>3728</v>
      </c>
      <c r="F689" s="33" t="s">
        <v>3729</v>
      </c>
      <c r="G689" s="34">
        <v>44606</v>
      </c>
      <c r="H689" s="33">
        <f t="shared" si="70"/>
        <v>2022</v>
      </c>
      <c r="I689" s="35">
        <v>126</v>
      </c>
      <c r="J689" s="36">
        <v>1.42</v>
      </c>
      <c r="K689" s="35">
        <f t="shared" si="71"/>
        <v>178.92</v>
      </c>
      <c r="L689" s="33" t="s">
        <v>1733</v>
      </c>
      <c r="M689" s="33" t="s">
        <v>1734</v>
      </c>
      <c r="N689" s="33" t="s">
        <v>3730</v>
      </c>
      <c r="O689" s="37" t="s">
        <v>94</v>
      </c>
      <c r="P689" s="33" t="str">
        <f t="shared" si="72"/>
        <v>ja</v>
      </c>
      <c r="Q689" s="33" t="str">
        <f t="shared" si="73"/>
        <v>2021–2025</v>
      </c>
      <c r="R689" s="38">
        <f t="shared" si="74"/>
        <v>0.1</v>
      </c>
      <c r="S689" s="35">
        <f t="shared" si="75"/>
        <v>161.02799999999999</v>
      </c>
      <c r="T689" s="39"/>
      <c r="U689" s="33" t="str">
        <f>IF(OR(T689="x",ISNUMBER(MATCH(SUBSTITUTE(A689,"-",""),Kundenbestand!$C$5:$C$3004,0)),ISNUMBER(MATCH(SUBSTITUTE(B689,"-",""),Kundenbestand!$C$5:$C$3004,0))),"x","")</f>
        <v/>
      </c>
      <c r="V689" s="35">
        <f t="shared" si="76"/>
        <v>0</v>
      </c>
    </row>
    <row r="690" spans="1:22" x14ac:dyDescent="0.3">
      <c r="A690" s="33" t="s">
        <v>3731</v>
      </c>
      <c r="B690" s="33" t="s">
        <v>3732</v>
      </c>
      <c r="C690" s="33" t="s">
        <v>233</v>
      </c>
      <c r="D690" s="33" t="s">
        <v>3733</v>
      </c>
      <c r="E690" s="33" t="s">
        <v>3734</v>
      </c>
      <c r="F690" s="33" t="s">
        <v>3735</v>
      </c>
      <c r="G690" s="34">
        <v>44627</v>
      </c>
      <c r="H690" s="33">
        <f t="shared" si="70"/>
        <v>2022</v>
      </c>
      <c r="I690" s="35">
        <v>140</v>
      </c>
      <c r="J690" s="36">
        <v>1.42</v>
      </c>
      <c r="K690" s="35">
        <f t="shared" si="71"/>
        <v>198.79999999999998</v>
      </c>
      <c r="L690" s="33" t="s">
        <v>1733</v>
      </c>
      <c r="M690" s="33" t="s">
        <v>1734</v>
      </c>
      <c r="N690" s="33" t="s">
        <v>3736</v>
      </c>
      <c r="O690" s="37" t="s">
        <v>118</v>
      </c>
      <c r="P690" s="33" t="str">
        <f t="shared" si="72"/>
        <v>ja</v>
      </c>
      <c r="Q690" s="33" t="str">
        <f t="shared" si="73"/>
        <v>2021–2025</v>
      </c>
      <c r="R690" s="38">
        <f t="shared" si="74"/>
        <v>0.1</v>
      </c>
      <c r="S690" s="35">
        <f t="shared" si="75"/>
        <v>178.92</v>
      </c>
      <c r="T690" s="39"/>
      <c r="U690" s="33" t="str">
        <f>IF(OR(T690="x",ISNUMBER(MATCH(SUBSTITUTE(A690,"-",""),Kundenbestand!$C$5:$C$3004,0)),ISNUMBER(MATCH(SUBSTITUTE(B690,"-",""),Kundenbestand!$C$5:$C$3004,0))),"x","")</f>
        <v/>
      </c>
      <c r="V690" s="35">
        <f t="shared" si="76"/>
        <v>0</v>
      </c>
    </row>
    <row r="691" spans="1:22" x14ac:dyDescent="0.3">
      <c r="A691" s="33" t="s">
        <v>3737</v>
      </c>
      <c r="B691" s="33" t="s">
        <v>3738</v>
      </c>
      <c r="C691" s="33" t="s">
        <v>233</v>
      </c>
      <c r="D691" s="33" t="s">
        <v>3739</v>
      </c>
      <c r="E691" s="33" t="s">
        <v>3740</v>
      </c>
      <c r="F691" s="33" t="s">
        <v>3741</v>
      </c>
      <c r="G691" s="34">
        <v>44662</v>
      </c>
      <c r="H691" s="33">
        <f t="shared" si="70"/>
        <v>2022</v>
      </c>
      <c r="I691" s="35">
        <v>154.01</v>
      </c>
      <c r="J691" s="36">
        <v>1.42</v>
      </c>
      <c r="K691" s="35">
        <f t="shared" si="71"/>
        <v>218.69419999999997</v>
      </c>
      <c r="L691" s="33" t="s">
        <v>1733</v>
      </c>
      <c r="M691" s="33" t="s">
        <v>1734</v>
      </c>
      <c r="N691" s="33" t="s">
        <v>3742</v>
      </c>
      <c r="O691" s="37" t="s">
        <v>94</v>
      </c>
      <c r="P691" s="33" t="str">
        <f t="shared" si="72"/>
        <v>ja</v>
      </c>
      <c r="Q691" s="33" t="str">
        <f t="shared" si="73"/>
        <v>2021–2025</v>
      </c>
      <c r="R691" s="38">
        <f t="shared" si="74"/>
        <v>0.1</v>
      </c>
      <c r="S691" s="35">
        <f t="shared" si="75"/>
        <v>196.82477999999998</v>
      </c>
      <c r="T691" s="39"/>
      <c r="U691" s="33" t="str">
        <f>IF(OR(T691="x",ISNUMBER(MATCH(SUBSTITUTE(A691,"-",""),Kundenbestand!$C$5:$C$3004,0)),ISNUMBER(MATCH(SUBSTITUTE(B691,"-",""),Kundenbestand!$C$5:$C$3004,0))),"x","")</f>
        <v/>
      </c>
      <c r="V691" s="35">
        <f t="shared" si="76"/>
        <v>0</v>
      </c>
    </row>
    <row r="692" spans="1:22" x14ac:dyDescent="0.3">
      <c r="A692" s="33" t="s">
        <v>3743</v>
      </c>
      <c r="B692" s="33" t="s">
        <v>3744</v>
      </c>
      <c r="C692" s="33" t="s">
        <v>233</v>
      </c>
      <c r="D692" s="33" t="s">
        <v>1651</v>
      </c>
      <c r="E692" s="33" t="s">
        <v>3745</v>
      </c>
      <c r="F692" s="33" t="s">
        <v>3746</v>
      </c>
      <c r="G692" s="34">
        <v>44697</v>
      </c>
      <c r="H692" s="33">
        <f t="shared" si="70"/>
        <v>2022</v>
      </c>
      <c r="I692" s="35">
        <v>126</v>
      </c>
      <c r="J692" s="36">
        <v>1.42</v>
      </c>
      <c r="K692" s="35">
        <f t="shared" si="71"/>
        <v>178.92</v>
      </c>
      <c r="L692" s="33" t="s">
        <v>1733</v>
      </c>
      <c r="M692" s="33" t="s">
        <v>1734</v>
      </c>
      <c r="N692" s="33" t="s">
        <v>3747</v>
      </c>
      <c r="O692" s="37" t="s">
        <v>80</v>
      </c>
      <c r="P692" s="33" t="str">
        <f t="shared" si="72"/>
        <v>ja</v>
      </c>
      <c r="Q692" s="33" t="str">
        <f t="shared" si="73"/>
        <v>2021–2025</v>
      </c>
      <c r="R692" s="38">
        <f t="shared" si="74"/>
        <v>0.1</v>
      </c>
      <c r="S692" s="35">
        <f t="shared" si="75"/>
        <v>161.02799999999999</v>
      </c>
      <c r="T692" s="39"/>
      <c r="U692" s="33" t="str">
        <f>IF(OR(T692="x",ISNUMBER(MATCH(SUBSTITUTE(A692,"-",""),Kundenbestand!$C$5:$C$3004,0)),ISNUMBER(MATCH(SUBSTITUTE(B692,"-",""),Kundenbestand!$C$5:$C$3004,0))),"x","")</f>
        <v/>
      </c>
      <c r="V692" s="35">
        <f t="shared" si="76"/>
        <v>0</v>
      </c>
    </row>
    <row r="693" spans="1:22" x14ac:dyDescent="0.3">
      <c r="A693" s="33" t="s">
        <v>3748</v>
      </c>
      <c r="B693" s="33" t="s">
        <v>3749</v>
      </c>
      <c r="C693" s="33" t="s">
        <v>233</v>
      </c>
      <c r="D693" s="33" t="s">
        <v>3750</v>
      </c>
      <c r="E693" s="33" t="s">
        <v>3751</v>
      </c>
      <c r="F693" s="33" t="s">
        <v>3752</v>
      </c>
      <c r="G693" s="34">
        <v>44816</v>
      </c>
      <c r="H693" s="33">
        <f t="shared" si="70"/>
        <v>2022</v>
      </c>
      <c r="I693" s="35">
        <v>126</v>
      </c>
      <c r="J693" s="36">
        <v>1.42</v>
      </c>
      <c r="K693" s="35">
        <f t="shared" si="71"/>
        <v>178.92</v>
      </c>
      <c r="L693" s="33" t="s">
        <v>1733</v>
      </c>
      <c r="M693" s="33" t="s">
        <v>1734</v>
      </c>
      <c r="N693" s="33" t="s">
        <v>3753</v>
      </c>
      <c r="O693" s="37" t="s">
        <v>94</v>
      </c>
      <c r="P693" s="33" t="str">
        <f t="shared" si="72"/>
        <v>ja</v>
      </c>
      <c r="Q693" s="33" t="str">
        <f t="shared" si="73"/>
        <v>2021–2025</v>
      </c>
      <c r="R693" s="38">
        <f t="shared" si="74"/>
        <v>0.1</v>
      </c>
      <c r="S693" s="35">
        <f t="shared" si="75"/>
        <v>161.02799999999999</v>
      </c>
      <c r="T693" s="39"/>
      <c r="U693" s="33" t="str">
        <f>IF(OR(T693="x",ISNUMBER(MATCH(SUBSTITUTE(A693,"-",""),Kundenbestand!$C$5:$C$3004,0)),ISNUMBER(MATCH(SUBSTITUTE(B693,"-",""),Kundenbestand!$C$5:$C$3004,0))),"x","")</f>
        <v/>
      </c>
      <c r="V693" s="35">
        <f t="shared" si="76"/>
        <v>0</v>
      </c>
    </row>
    <row r="694" spans="1:22" x14ac:dyDescent="0.3">
      <c r="A694" s="33" t="s">
        <v>3754</v>
      </c>
      <c r="B694" s="33" t="s">
        <v>3755</v>
      </c>
      <c r="C694" s="33" t="s">
        <v>233</v>
      </c>
      <c r="D694" s="33" t="s">
        <v>3756</v>
      </c>
      <c r="E694" s="33" t="s">
        <v>3757</v>
      </c>
      <c r="F694" s="33" t="s">
        <v>3758</v>
      </c>
      <c r="G694" s="34">
        <v>44606</v>
      </c>
      <c r="H694" s="33">
        <f t="shared" si="70"/>
        <v>2022</v>
      </c>
      <c r="I694" s="35">
        <v>140</v>
      </c>
      <c r="J694" s="36">
        <v>1.42</v>
      </c>
      <c r="K694" s="35">
        <f t="shared" si="71"/>
        <v>198.79999999999998</v>
      </c>
      <c r="L694" s="33" t="s">
        <v>1733</v>
      </c>
      <c r="M694" s="33" t="s">
        <v>1734</v>
      </c>
      <c r="N694" s="33" t="s">
        <v>3759</v>
      </c>
      <c r="O694" s="37" t="s">
        <v>118</v>
      </c>
      <c r="P694" s="33" t="str">
        <f t="shared" si="72"/>
        <v>ja</v>
      </c>
      <c r="Q694" s="33" t="str">
        <f t="shared" si="73"/>
        <v>2021–2025</v>
      </c>
      <c r="R694" s="38">
        <f t="shared" si="74"/>
        <v>0.1</v>
      </c>
      <c r="S694" s="35">
        <f t="shared" si="75"/>
        <v>178.92</v>
      </c>
      <c r="T694" s="39"/>
      <c r="U694" s="33" t="str">
        <f>IF(OR(T694="x",ISNUMBER(MATCH(SUBSTITUTE(A694,"-",""),Kundenbestand!$C$5:$C$3004,0)),ISNUMBER(MATCH(SUBSTITUTE(B694,"-",""),Kundenbestand!$C$5:$C$3004,0))),"x","")</f>
        <v/>
      </c>
      <c r="V694" s="35">
        <f t="shared" si="76"/>
        <v>0</v>
      </c>
    </row>
    <row r="695" spans="1:22" x14ac:dyDescent="0.3">
      <c r="A695" s="33" t="s">
        <v>3760</v>
      </c>
      <c r="B695" s="33" t="s">
        <v>3761</v>
      </c>
      <c r="C695" s="33" t="s">
        <v>233</v>
      </c>
      <c r="D695" s="33" t="s">
        <v>3762</v>
      </c>
      <c r="E695" s="33" t="s">
        <v>3763</v>
      </c>
      <c r="F695" s="33" t="s">
        <v>3764</v>
      </c>
      <c r="G695" s="34">
        <v>44697</v>
      </c>
      <c r="H695" s="33">
        <f t="shared" si="70"/>
        <v>2022</v>
      </c>
      <c r="I695" s="35">
        <v>140</v>
      </c>
      <c r="J695" s="36">
        <v>1.42</v>
      </c>
      <c r="K695" s="35">
        <f t="shared" si="71"/>
        <v>198.79999999999998</v>
      </c>
      <c r="L695" s="33" t="s">
        <v>1733</v>
      </c>
      <c r="M695" s="33" t="s">
        <v>1734</v>
      </c>
      <c r="N695" s="33" t="s">
        <v>3765</v>
      </c>
      <c r="O695" s="37" t="s">
        <v>80</v>
      </c>
      <c r="P695" s="33" t="str">
        <f t="shared" si="72"/>
        <v>ja</v>
      </c>
      <c r="Q695" s="33" t="str">
        <f t="shared" si="73"/>
        <v>2021–2025</v>
      </c>
      <c r="R695" s="38">
        <f t="shared" si="74"/>
        <v>0.1</v>
      </c>
      <c r="S695" s="35">
        <f t="shared" si="75"/>
        <v>178.92</v>
      </c>
      <c r="T695" s="39"/>
      <c r="U695" s="33" t="str">
        <f>IF(OR(T695="x",ISNUMBER(MATCH(SUBSTITUTE(A695,"-",""),Kundenbestand!$C$5:$C$3004,0)),ISNUMBER(MATCH(SUBSTITUTE(B695,"-",""),Kundenbestand!$C$5:$C$3004,0))),"x","")</f>
        <v/>
      </c>
      <c r="V695" s="35">
        <f t="shared" si="76"/>
        <v>0</v>
      </c>
    </row>
    <row r="696" spans="1:22" x14ac:dyDescent="0.3">
      <c r="A696" s="33" t="s">
        <v>3766</v>
      </c>
      <c r="B696" s="33" t="s">
        <v>3767</v>
      </c>
      <c r="C696" s="33" t="s">
        <v>233</v>
      </c>
      <c r="D696" s="33" t="s">
        <v>3768</v>
      </c>
      <c r="E696" s="33" t="s">
        <v>3769</v>
      </c>
      <c r="F696" s="33" t="s">
        <v>3770</v>
      </c>
      <c r="G696" s="34">
        <v>44844</v>
      </c>
      <c r="H696" s="33">
        <f t="shared" si="70"/>
        <v>2022</v>
      </c>
      <c r="I696" s="35">
        <v>196</v>
      </c>
      <c r="J696" s="36">
        <v>1.42</v>
      </c>
      <c r="K696" s="35">
        <f t="shared" si="71"/>
        <v>278.32</v>
      </c>
      <c r="L696" s="33" t="s">
        <v>1733</v>
      </c>
      <c r="M696" s="33" t="s">
        <v>1734</v>
      </c>
      <c r="N696" s="33" t="s">
        <v>3771</v>
      </c>
      <c r="O696" s="37" t="s">
        <v>94</v>
      </c>
      <c r="P696" s="33" t="str">
        <f t="shared" si="72"/>
        <v>ja</v>
      </c>
      <c r="Q696" s="33" t="str">
        <f t="shared" si="73"/>
        <v>2021–2025</v>
      </c>
      <c r="R696" s="38">
        <f t="shared" si="74"/>
        <v>0.1</v>
      </c>
      <c r="S696" s="35">
        <f t="shared" si="75"/>
        <v>250.488</v>
      </c>
      <c r="T696" s="39"/>
      <c r="U696" s="33" t="str">
        <f>IF(OR(T696="x",ISNUMBER(MATCH(SUBSTITUTE(A696,"-",""),Kundenbestand!$C$5:$C$3004,0)),ISNUMBER(MATCH(SUBSTITUTE(B696,"-",""),Kundenbestand!$C$5:$C$3004,0))),"x","")</f>
        <v/>
      </c>
      <c r="V696" s="35">
        <f t="shared" si="76"/>
        <v>0</v>
      </c>
    </row>
    <row r="697" spans="1:22" x14ac:dyDescent="0.3">
      <c r="A697" s="33" t="s">
        <v>3772</v>
      </c>
      <c r="B697" s="33" t="s">
        <v>3773</v>
      </c>
      <c r="C697" s="33" t="s">
        <v>233</v>
      </c>
      <c r="D697" s="33" t="s">
        <v>3774</v>
      </c>
      <c r="E697" s="33" t="s">
        <v>3775</v>
      </c>
      <c r="F697" s="33" t="s">
        <v>2540</v>
      </c>
      <c r="G697" s="34">
        <v>45208</v>
      </c>
      <c r="H697" s="33">
        <f t="shared" si="70"/>
        <v>2023</v>
      </c>
      <c r="I697" s="35">
        <v>406</v>
      </c>
      <c r="J697" s="36">
        <v>1.42</v>
      </c>
      <c r="K697" s="35">
        <f t="shared" si="71"/>
        <v>576.52</v>
      </c>
      <c r="L697" s="33" t="s">
        <v>1733</v>
      </c>
      <c r="M697" s="33" t="s">
        <v>1734</v>
      </c>
      <c r="N697" s="33" t="s">
        <v>3776</v>
      </c>
      <c r="O697" s="37" t="s">
        <v>213</v>
      </c>
      <c r="P697" s="33" t="str">
        <f t="shared" si="72"/>
        <v>ja</v>
      </c>
      <c r="Q697" s="33" t="str">
        <f t="shared" si="73"/>
        <v>2021–2025</v>
      </c>
      <c r="R697" s="38">
        <f t="shared" si="74"/>
        <v>0.1</v>
      </c>
      <c r="S697" s="35">
        <f t="shared" si="75"/>
        <v>518.86800000000005</v>
      </c>
      <c r="T697" s="39"/>
      <c r="U697" s="33" t="str">
        <f>IF(OR(T697="x",ISNUMBER(MATCH(SUBSTITUTE(A697,"-",""),Kundenbestand!$C$5:$C$3004,0)),ISNUMBER(MATCH(SUBSTITUTE(B697,"-",""),Kundenbestand!$C$5:$C$3004,0))),"x","")</f>
        <v/>
      </c>
      <c r="V697" s="35">
        <f t="shared" si="76"/>
        <v>0</v>
      </c>
    </row>
    <row r="698" spans="1:22" x14ac:dyDescent="0.3">
      <c r="A698" s="33" t="s">
        <v>3777</v>
      </c>
      <c r="B698" s="33" t="s">
        <v>3778</v>
      </c>
      <c r="C698" s="33" t="s">
        <v>233</v>
      </c>
      <c r="D698" s="33" t="s">
        <v>565</v>
      </c>
      <c r="E698" s="33" t="s">
        <v>3779</v>
      </c>
      <c r="F698" s="33" t="s">
        <v>3780</v>
      </c>
      <c r="G698" s="34">
        <v>44788</v>
      </c>
      <c r="H698" s="33">
        <f t="shared" si="70"/>
        <v>2022</v>
      </c>
      <c r="I698" s="35">
        <v>168</v>
      </c>
      <c r="J698" s="36">
        <v>1.42</v>
      </c>
      <c r="K698" s="35">
        <f t="shared" si="71"/>
        <v>238.56</v>
      </c>
      <c r="L698" s="33" t="s">
        <v>1733</v>
      </c>
      <c r="M698" s="33" t="s">
        <v>1734</v>
      </c>
      <c r="N698" s="33" t="s">
        <v>3781</v>
      </c>
      <c r="O698" s="37" t="s">
        <v>94</v>
      </c>
      <c r="P698" s="33" t="str">
        <f t="shared" si="72"/>
        <v>ja</v>
      </c>
      <c r="Q698" s="33" t="str">
        <f t="shared" si="73"/>
        <v>2021–2025</v>
      </c>
      <c r="R698" s="38">
        <f t="shared" si="74"/>
        <v>0.1</v>
      </c>
      <c r="S698" s="35">
        <f t="shared" si="75"/>
        <v>214.70400000000001</v>
      </c>
      <c r="T698" s="39"/>
      <c r="U698" s="33" t="str">
        <f>IF(OR(T698="x",ISNUMBER(MATCH(SUBSTITUTE(A698,"-",""),Kundenbestand!$C$5:$C$3004,0)),ISNUMBER(MATCH(SUBSTITUTE(B698,"-",""),Kundenbestand!$C$5:$C$3004,0))),"x","")</f>
        <v/>
      </c>
      <c r="V698" s="35">
        <f t="shared" si="76"/>
        <v>0</v>
      </c>
    </row>
    <row r="699" spans="1:22" x14ac:dyDescent="0.3">
      <c r="A699" s="33" t="s">
        <v>3782</v>
      </c>
      <c r="B699" s="33" t="s">
        <v>3783</v>
      </c>
      <c r="C699" s="33" t="s">
        <v>233</v>
      </c>
      <c r="D699" s="33" t="s">
        <v>2711</v>
      </c>
      <c r="E699" s="33" t="s">
        <v>3784</v>
      </c>
      <c r="F699" s="33" t="s">
        <v>3785</v>
      </c>
      <c r="G699" s="34">
        <v>44864</v>
      </c>
      <c r="H699" s="33">
        <f t="shared" si="70"/>
        <v>2022</v>
      </c>
      <c r="I699" s="35">
        <v>224</v>
      </c>
      <c r="J699" s="36">
        <v>1.42</v>
      </c>
      <c r="K699" s="35">
        <f t="shared" si="71"/>
        <v>318.08</v>
      </c>
      <c r="L699" s="33" t="s">
        <v>1733</v>
      </c>
      <c r="M699" s="33" t="s">
        <v>1734</v>
      </c>
      <c r="N699" s="33" t="s">
        <v>3786</v>
      </c>
      <c r="O699" s="37" t="s">
        <v>94</v>
      </c>
      <c r="P699" s="33" t="str">
        <f t="shared" si="72"/>
        <v>ja</v>
      </c>
      <c r="Q699" s="33" t="str">
        <f t="shared" si="73"/>
        <v>2021–2025</v>
      </c>
      <c r="R699" s="38">
        <f t="shared" si="74"/>
        <v>0.1</v>
      </c>
      <c r="S699" s="35">
        <f t="shared" si="75"/>
        <v>286.27199999999999</v>
      </c>
      <c r="T699" s="39"/>
      <c r="U699" s="33" t="str">
        <f>IF(OR(T699="x",ISNUMBER(MATCH(SUBSTITUTE(A699,"-",""),Kundenbestand!$C$5:$C$3004,0)),ISNUMBER(MATCH(SUBSTITUTE(B699,"-",""),Kundenbestand!$C$5:$C$3004,0))),"x","")</f>
        <v/>
      </c>
      <c r="V699" s="35">
        <f t="shared" si="76"/>
        <v>0</v>
      </c>
    </row>
    <row r="700" spans="1:22" x14ac:dyDescent="0.3">
      <c r="A700" s="33" t="s">
        <v>3787</v>
      </c>
      <c r="B700" s="33" t="s">
        <v>3788</v>
      </c>
      <c r="C700" s="33" t="s">
        <v>233</v>
      </c>
      <c r="D700" s="33" t="s">
        <v>3789</v>
      </c>
      <c r="E700" s="33" t="s">
        <v>3790</v>
      </c>
      <c r="F700" s="33" t="s">
        <v>3791</v>
      </c>
      <c r="G700" s="34">
        <v>44914</v>
      </c>
      <c r="H700" s="33">
        <f t="shared" si="70"/>
        <v>2022</v>
      </c>
      <c r="I700" s="35">
        <v>238</v>
      </c>
      <c r="J700" s="36">
        <v>1.42</v>
      </c>
      <c r="K700" s="35">
        <f t="shared" si="71"/>
        <v>337.96</v>
      </c>
      <c r="L700" s="33" t="s">
        <v>1733</v>
      </c>
      <c r="M700" s="33" t="s">
        <v>1734</v>
      </c>
      <c r="N700" s="33" t="s">
        <v>3792</v>
      </c>
      <c r="O700" s="37" t="s">
        <v>94</v>
      </c>
      <c r="P700" s="33" t="str">
        <f t="shared" si="72"/>
        <v>ja</v>
      </c>
      <c r="Q700" s="33" t="str">
        <f t="shared" si="73"/>
        <v>2021–2025</v>
      </c>
      <c r="R700" s="38">
        <f t="shared" si="74"/>
        <v>0.1</v>
      </c>
      <c r="S700" s="35">
        <f t="shared" si="75"/>
        <v>304.16399999999999</v>
      </c>
      <c r="T700" s="39"/>
      <c r="U700" s="33" t="str">
        <f>IF(OR(T700="x",ISNUMBER(MATCH(SUBSTITUTE(A700,"-",""),Kundenbestand!$C$5:$C$3004,0)),ISNUMBER(MATCH(SUBSTITUTE(B700,"-",""),Kundenbestand!$C$5:$C$3004,0))),"x","")</f>
        <v/>
      </c>
      <c r="V700" s="35">
        <f t="shared" si="76"/>
        <v>0</v>
      </c>
    </row>
    <row r="701" spans="1:22" x14ac:dyDescent="0.3">
      <c r="A701" s="33" t="s">
        <v>3793</v>
      </c>
      <c r="B701" s="33" t="s">
        <v>3794</v>
      </c>
      <c r="C701" s="33" t="s">
        <v>233</v>
      </c>
      <c r="D701" s="33" t="s">
        <v>2741</v>
      </c>
      <c r="E701" s="33" t="s">
        <v>3795</v>
      </c>
      <c r="F701" s="33" t="s">
        <v>3796</v>
      </c>
      <c r="G701" s="34">
        <v>44886</v>
      </c>
      <c r="H701" s="33">
        <f t="shared" si="70"/>
        <v>2022</v>
      </c>
      <c r="I701" s="35">
        <v>266</v>
      </c>
      <c r="J701" s="36">
        <v>1.42</v>
      </c>
      <c r="K701" s="35">
        <f t="shared" si="71"/>
        <v>377.71999999999997</v>
      </c>
      <c r="L701" s="33" t="s">
        <v>1733</v>
      </c>
      <c r="M701" s="33" t="s">
        <v>1734</v>
      </c>
      <c r="N701" s="33" t="s">
        <v>3797</v>
      </c>
      <c r="O701" s="37" t="s">
        <v>87</v>
      </c>
      <c r="P701" s="33" t="str">
        <f t="shared" si="72"/>
        <v>ja</v>
      </c>
      <c r="Q701" s="33" t="str">
        <f t="shared" si="73"/>
        <v>2021–2025</v>
      </c>
      <c r="R701" s="38">
        <f t="shared" si="74"/>
        <v>0.1</v>
      </c>
      <c r="S701" s="35">
        <f t="shared" si="75"/>
        <v>339.94799999999998</v>
      </c>
      <c r="T701" s="39"/>
      <c r="U701" s="33" t="str">
        <f>IF(OR(T701="x",ISNUMBER(MATCH(SUBSTITUTE(A701,"-",""),Kundenbestand!$C$5:$C$3004,0)),ISNUMBER(MATCH(SUBSTITUTE(B701,"-",""),Kundenbestand!$C$5:$C$3004,0))),"x","")</f>
        <v/>
      </c>
      <c r="V701" s="35">
        <f t="shared" si="76"/>
        <v>0</v>
      </c>
    </row>
    <row r="702" spans="1:22" x14ac:dyDescent="0.3">
      <c r="A702" s="33" t="s">
        <v>3798</v>
      </c>
      <c r="B702" s="33" t="s">
        <v>3799</v>
      </c>
      <c r="C702" s="33" t="s">
        <v>233</v>
      </c>
      <c r="D702" s="33" t="s">
        <v>3800</v>
      </c>
      <c r="E702" s="33" t="s">
        <v>3801</v>
      </c>
      <c r="F702" s="33" t="s">
        <v>3802</v>
      </c>
      <c r="G702" s="34">
        <v>44886</v>
      </c>
      <c r="H702" s="33">
        <f t="shared" si="70"/>
        <v>2022</v>
      </c>
      <c r="I702" s="35">
        <v>238</v>
      </c>
      <c r="J702" s="36">
        <v>1.42</v>
      </c>
      <c r="K702" s="35">
        <f t="shared" si="71"/>
        <v>337.96</v>
      </c>
      <c r="L702" s="33" t="s">
        <v>1733</v>
      </c>
      <c r="M702" s="33" t="s">
        <v>1734</v>
      </c>
      <c r="N702" s="33" t="s">
        <v>3803</v>
      </c>
      <c r="O702" s="37" t="s">
        <v>94</v>
      </c>
      <c r="P702" s="33" t="str">
        <f t="shared" si="72"/>
        <v>ja</v>
      </c>
      <c r="Q702" s="33" t="str">
        <f t="shared" si="73"/>
        <v>2021–2025</v>
      </c>
      <c r="R702" s="38">
        <f t="shared" si="74"/>
        <v>0.1</v>
      </c>
      <c r="S702" s="35">
        <f t="shared" si="75"/>
        <v>304.16399999999999</v>
      </c>
      <c r="T702" s="39"/>
      <c r="U702" s="33" t="str">
        <f>IF(OR(T702="x",ISNUMBER(MATCH(SUBSTITUTE(A702,"-",""),Kundenbestand!$C$5:$C$3004,0)),ISNUMBER(MATCH(SUBSTITUTE(B702,"-",""),Kundenbestand!$C$5:$C$3004,0))),"x","")</f>
        <v/>
      </c>
      <c r="V702" s="35">
        <f t="shared" si="76"/>
        <v>0</v>
      </c>
    </row>
    <row r="703" spans="1:22" x14ac:dyDescent="0.3">
      <c r="A703" s="33" t="s">
        <v>3804</v>
      </c>
      <c r="B703" s="33" t="s">
        <v>3805</v>
      </c>
      <c r="C703" s="33" t="s">
        <v>233</v>
      </c>
      <c r="D703" s="33" t="s">
        <v>2551</v>
      </c>
      <c r="E703" s="33" t="s">
        <v>3806</v>
      </c>
      <c r="F703" s="33" t="s">
        <v>3807</v>
      </c>
      <c r="G703" s="34">
        <v>44914</v>
      </c>
      <c r="H703" s="33">
        <f t="shared" si="70"/>
        <v>2022</v>
      </c>
      <c r="I703" s="35">
        <v>126</v>
      </c>
      <c r="J703" s="36">
        <v>1.42</v>
      </c>
      <c r="K703" s="35">
        <f t="shared" si="71"/>
        <v>178.92</v>
      </c>
      <c r="L703" s="33" t="s">
        <v>1733</v>
      </c>
      <c r="M703" s="33" t="s">
        <v>1734</v>
      </c>
      <c r="N703" s="33" t="s">
        <v>3808</v>
      </c>
      <c r="O703" s="37" t="s">
        <v>87</v>
      </c>
      <c r="P703" s="33" t="str">
        <f t="shared" si="72"/>
        <v>ja</v>
      </c>
      <c r="Q703" s="33" t="str">
        <f t="shared" si="73"/>
        <v>2021–2025</v>
      </c>
      <c r="R703" s="38">
        <f t="shared" si="74"/>
        <v>0.1</v>
      </c>
      <c r="S703" s="35">
        <f t="shared" si="75"/>
        <v>161.02799999999999</v>
      </c>
      <c r="T703" s="39"/>
      <c r="U703" s="33" t="str">
        <f>IF(OR(T703="x",ISNUMBER(MATCH(SUBSTITUTE(A703,"-",""),Kundenbestand!$C$5:$C$3004,0)),ISNUMBER(MATCH(SUBSTITUTE(B703,"-",""),Kundenbestand!$C$5:$C$3004,0))),"x","")</f>
        <v/>
      </c>
      <c r="V703" s="35">
        <f t="shared" si="76"/>
        <v>0</v>
      </c>
    </row>
    <row r="704" spans="1:22" x14ac:dyDescent="0.3">
      <c r="A704" s="33" t="s">
        <v>3809</v>
      </c>
      <c r="B704" s="33" t="s">
        <v>3810</v>
      </c>
      <c r="C704" s="33" t="s">
        <v>233</v>
      </c>
      <c r="D704" s="33" t="s">
        <v>992</v>
      </c>
      <c r="E704" s="33" t="s">
        <v>3811</v>
      </c>
      <c r="F704" s="33"/>
      <c r="G704" s="34">
        <v>44907</v>
      </c>
      <c r="H704" s="33">
        <f t="shared" si="70"/>
        <v>2022</v>
      </c>
      <c r="I704" s="35">
        <v>266</v>
      </c>
      <c r="J704" s="36">
        <v>1.42</v>
      </c>
      <c r="K704" s="35">
        <f t="shared" si="71"/>
        <v>377.71999999999997</v>
      </c>
      <c r="L704" s="33" t="s">
        <v>1733</v>
      </c>
      <c r="M704" s="33" t="s">
        <v>1734</v>
      </c>
      <c r="N704" s="33" t="s">
        <v>3812</v>
      </c>
      <c r="O704" s="37" t="s">
        <v>87</v>
      </c>
      <c r="P704" s="33" t="str">
        <f t="shared" si="72"/>
        <v>ja</v>
      </c>
      <c r="Q704" s="33" t="str">
        <f t="shared" si="73"/>
        <v>2021–2025</v>
      </c>
      <c r="R704" s="38">
        <f t="shared" si="74"/>
        <v>0.1</v>
      </c>
      <c r="S704" s="35">
        <f t="shared" si="75"/>
        <v>339.94799999999998</v>
      </c>
      <c r="T704" s="39"/>
      <c r="U704" s="33" t="str">
        <f>IF(OR(T704="x",ISNUMBER(MATCH(SUBSTITUTE(A704,"-",""),Kundenbestand!$C$5:$C$3004,0)),ISNUMBER(MATCH(SUBSTITUTE(B704,"-",""),Kundenbestand!$C$5:$C$3004,0))),"x","")</f>
        <v/>
      </c>
      <c r="V704" s="35">
        <f t="shared" si="76"/>
        <v>0</v>
      </c>
    </row>
    <row r="705" spans="1:22" x14ac:dyDescent="0.3">
      <c r="A705" s="33" t="s">
        <v>3813</v>
      </c>
      <c r="B705" s="33" t="s">
        <v>3814</v>
      </c>
      <c r="C705" s="33" t="s">
        <v>233</v>
      </c>
      <c r="D705" s="33" t="s">
        <v>1320</v>
      </c>
      <c r="E705" s="33" t="s">
        <v>3815</v>
      </c>
      <c r="F705" s="33"/>
      <c r="G705" s="34">
        <v>44844</v>
      </c>
      <c r="H705" s="33">
        <f t="shared" si="70"/>
        <v>2022</v>
      </c>
      <c r="I705" s="35">
        <v>252</v>
      </c>
      <c r="J705" s="36">
        <v>1.42</v>
      </c>
      <c r="K705" s="35">
        <f t="shared" si="71"/>
        <v>357.84</v>
      </c>
      <c r="L705" s="33" t="s">
        <v>1733</v>
      </c>
      <c r="M705" s="33" t="s">
        <v>1734</v>
      </c>
      <c r="N705" s="33" t="s">
        <v>3816</v>
      </c>
      <c r="O705" s="37" t="s">
        <v>87</v>
      </c>
      <c r="P705" s="33" t="str">
        <f t="shared" si="72"/>
        <v>ja</v>
      </c>
      <c r="Q705" s="33" t="str">
        <f t="shared" si="73"/>
        <v>2021–2025</v>
      </c>
      <c r="R705" s="38">
        <f t="shared" si="74"/>
        <v>0.1</v>
      </c>
      <c r="S705" s="35">
        <f t="shared" si="75"/>
        <v>322.05599999999998</v>
      </c>
      <c r="T705" s="39"/>
      <c r="U705" s="33" t="str">
        <f>IF(OR(T705="x",ISNUMBER(MATCH(SUBSTITUTE(A705,"-",""),Kundenbestand!$C$5:$C$3004,0)),ISNUMBER(MATCH(SUBSTITUTE(B705,"-",""),Kundenbestand!$C$5:$C$3004,0))),"x","")</f>
        <v/>
      </c>
      <c r="V705" s="35">
        <f t="shared" si="76"/>
        <v>0</v>
      </c>
    </row>
    <row r="706" spans="1:22" x14ac:dyDescent="0.3">
      <c r="A706" s="33" t="s">
        <v>3817</v>
      </c>
      <c r="B706" s="33" t="s">
        <v>3818</v>
      </c>
      <c r="C706" s="33" t="s">
        <v>233</v>
      </c>
      <c r="D706" s="33" t="s">
        <v>2434</v>
      </c>
      <c r="E706" s="33" t="s">
        <v>3819</v>
      </c>
      <c r="F706" s="33" t="s">
        <v>3820</v>
      </c>
      <c r="G706" s="34">
        <v>44886</v>
      </c>
      <c r="H706" s="33">
        <f t="shared" ref="H706:H769" si="77">IF(ISNUMBER(G706),YEAR(G706),"")</f>
        <v>2022</v>
      </c>
      <c r="I706" s="35">
        <v>294</v>
      </c>
      <c r="J706" s="36">
        <v>1.42</v>
      </c>
      <c r="K706" s="35">
        <f t="shared" ref="K706:K769" si="78">IF(AND(ISNUMBER(I706),ISNUMBER(J706)),I706*J706,0)</f>
        <v>417.47999999999996</v>
      </c>
      <c r="L706" s="33" t="s">
        <v>1733</v>
      </c>
      <c r="M706" s="33" t="s">
        <v>1734</v>
      </c>
      <c r="N706" s="33" t="s">
        <v>3821</v>
      </c>
      <c r="O706" s="37" t="s">
        <v>94</v>
      </c>
      <c r="P706" s="33" t="str">
        <f t="shared" ref="P706:P769" si="79">IF(LEFT(L706,13)="Inlibra Paket","nein – Frontlist 2026",IF(K706&lt;=0,"nein – Preis fehlt","ja"))</f>
        <v>ja</v>
      </c>
      <c r="Q706" s="33" t="str">
        <f t="shared" ref="Q706:Q769" si="80">IF(H706="","",INDEX(Klasse_Name,MATCH(H706,Klasse_ab,1)))</f>
        <v>2021–2025</v>
      </c>
      <c r="R706" s="38">
        <f t="shared" ref="R706:R769" si="81">IF(H706="",0,INDEX(Klasse_Rabatt,MATCH(H706,Klasse_ab,1)))</f>
        <v>0.1</v>
      </c>
      <c r="S706" s="35">
        <f t="shared" ref="S706:S769" si="82">IF(P706="ja",K706*(1-R706),0)</f>
        <v>375.73199999999997</v>
      </c>
      <c r="T706" s="39"/>
      <c r="U706" s="33" t="str">
        <f>IF(OR(T706="x",ISNUMBER(MATCH(SUBSTITUTE(A706,"-",""),Kundenbestand!$C$5:$C$3004,0)),ISNUMBER(MATCH(SUBSTITUTE(B706,"-",""),Kundenbestand!$C$5:$C$3004,0))),"x","")</f>
        <v/>
      </c>
      <c r="V706" s="35">
        <f t="shared" ref="V706:V769" si="83">IF(U706="x",S706,0)</f>
        <v>0</v>
      </c>
    </row>
    <row r="707" spans="1:22" x14ac:dyDescent="0.3">
      <c r="A707" s="33" t="s">
        <v>3822</v>
      </c>
      <c r="B707" s="33" t="s">
        <v>3823</v>
      </c>
      <c r="C707" s="33" t="s">
        <v>233</v>
      </c>
      <c r="D707" s="33" t="s">
        <v>3824</v>
      </c>
      <c r="E707" s="33" t="s">
        <v>3825</v>
      </c>
      <c r="F707" s="33"/>
      <c r="G707" s="34">
        <v>44970</v>
      </c>
      <c r="H707" s="33">
        <f t="shared" si="77"/>
        <v>2023</v>
      </c>
      <c r="I707" s="35">
        <v>238</v>
      </c>
      <c r="J707" s="36">
        <v>1.42</v>
      </c>
      <c r="K707" s="35">
        <f t="shared" si="78"/>
        <v>337.96</v>
      </c>
      <c r="L707" s="33" t="s">
        <v>1733</v>
      </c>
      <c r="M707" s="33" t="s">
        <v>1734</v>
      </c>
      <c r="N707" s="33" t="s">
        <v>1841</v>
      </c>
      <c r="O707" s="37" t="s">
        <v>87</v>
      </c>
      <c r="P707" s="33" t="str">
        <f t="shared" si="79"/>
        <v>ja</v>
      </c>
      <c r="Q707" s="33" t="str">
        <f t="shared" si="80"/>
        <v>2021–2025</v>
      </c>
      <c r="R707" s="38">
        <f t="shared" si="81"/>
        <v>0.1</v>
      </c>
      <c r="S707" s="35">
        <f t="shared" si="82"/>
        <v>304.16399999999999</v>
      </c>
      <c r="T707" s="39"/>
      <c r="U707" s="33" t="str">
        <f>IF(OR(T707="x",ISNUMBER(MATCH(SUBSTITUTE(A707,"-",""),Kundenbestand!$C$5:$C$3004,0)),ISNUMBER(MATCH(SUBSTITUTE(B707,"-",""),Kundenbestand!$C$5:$C$3004,0))),"x","")</f>
        <v/>
      </c>
      <c r="V707" s="35">
        <f t="shared" si="83"/>
        <v>0</v>
      </c>
    </row>
    <row r="708" spans="1:22" x14ac:dyDescent="0.3">
      <c r="A708" s="33" t="s">
        <v>3826</v>
      </c>
      <c r="B708" s="33" t="s">
        <v>3827</v>
      </c>
      <c r="C708" s="33" t="s">
        <v>233</v>
      </c>
      <c r="D708" s="33" t="s">
        <v>3828</v>
      </c>
      <c r="E708" s="33" t="s">
        <v>3829</v>
      </c>
      <c r="F708" s="33" t="s">
        <v>3830</v>
      </c>
      <c r="G708" s="34">
        <v>45180</v>
      </c>
      <c r="H708" s="33">
        <f t="shared" si="77"/>
        <v>2023</v>
      </c>
      <c r="I708" s="35">
        <v>126</v>
      </c>
      <c r="J708" s="36">
        <v>1.42</v>
      </c>
      <c r="K708" s="35">
        <f t="shared" si="78"/>
        <v>178.92</v>
      </c>
      <c r="L708" s="33" t="s">
        <v>1733</v>
      </c>
      <c r="M708" s="33" t="s">
        <v>1734</v>
      </c>
      <c r="N708" s="33" t="s">
        <v>3831</v>
      </c>
      <c r="O708" s="37" t="s">
        <v>118</v>
      </c>
      <c r="P708" s="33" t="str">
        <f t="shared" si="79"/>
        <v>ja</v>
      </c>
      <c r="Q708" s="33" t="str">
        <f t="shared" si="80"/>
        <v>2021–2025</v>
      </c>
      <c r="R708" s="38">
        <f t="shared" si="81"/>
        <v>0.1</v>
      </c>
      <c r="S708" s="35">
        <f t="shared" si="82"/>
        <v>161.02799999999999</v>
      </c>
      <c r="T708" s="39"/>
      <c r="U708" s="33" t="str">
        <f>IF(OR(T708="x",ISNUMBER(MATCH(SUBSTITUTE(A708,"-",""),Kundenbestand!$C$5:$C$3004,0)),ISNUMBER(MATCH(SUBSTITUTE(B708,"-",""),Kundenbestand!$C$5:$C$3004,0))),"x","")</f>
        <v/>
      </c>
      <c r="V708" s="35">
        <f t="shared" si="83"/>
        <v>0</v>
      </c>
    </row>
    <row r="709" spans="1:22" x14ac:dyDescent="0.3">
      <c r="A709" s="33" t="s">
        <v>3832</v>
      </c>
      <c r="B709" s="33" t="s">
        <v>3833</v>
      </c>
      <c r="C709" s="33" t="s">
        <v>233</v>
      </c>
      <c r="D709" s="33" t="s">
        <v>3834</v>
      </c>
      <c r="E709" s="33" t="s">
        <v>3835</v>
      </c>
      <c r="F709" s="33" t="s">
        <v>3836</v>
      </c>
      <c r="G709" s="34">
        <v>44886</v>
      </c>
      <c r="H709" s="33">
        <f t="shared" si="77"/>
        <v>2022</v>
      </c>
      <c r="I709" s="35">
        <v>168</v>
      </c>
      <c r="J709" s="36">
        <v>1.42</v>
      </c>
      <c r="K709" s="35">
        <f t="shared" si="78"/>
        <v>238.56</v>
      </c>
      <c r="L709" s="33" t="s">
        <v>1733</v>
      </c>
      <c r="M709" s="33" t="s">
        <v>1734</v>
      </c>
      <c r="N709" s="33" t="s">
        <v>3837</v>
      </c>
      <c r="O709" s="37" t="s">
        <v>94</v>
      </c>
      <c r="P709" s="33" t="str">
        <f t="shared" si="79"/>
        <v>ja</v>
      </c>
      <c r="Q709" s="33" t="str">
        <f t="shared" si="80"/>
        <v>2021–2025</v>
      </c>
      <c r="R709" s="38">
        <f t="shared" si="81"/>
        <v>0.1</v>
      </c>
      <c r="S709" s="35">
        <f t="shared" si="82"/>
        <v>214.70400000000001</v>
      </c>
      <c r="T709" s="39"/>
      <c r="U709" s="33" t="str">
        <f>IF(OR(T709="x",ISNUMBER(MATCH(SUBSTITUTE(A709,"-",""),Kundenbestand!$C$5:$C$3004,0)),ISNUMBER(MATCH(SUBSTITUTE(B709,"-",""),Kundenbestand!$C$5:$C$3004,0))),"x","")</f>
        <v/>
      </c>
      <c r="V709" s="35">
        <f t="shared" si="83"/>
        <v>0</v>
      </c>
    </row>
    <row r="710" spans="1:22" x14ac:dyDescent="0.3">
      <c r="A710" s="33" t="s">
        <v>3838</v>
      </c>
      <c r="B710" s="33" t="s">
        <v>3839</v>
      </c>
      <c r="C710" s="33" t="s">
        <v>233</v>
      </c>
      <c r="D710" s="33" t="s">
        <v>3840</v>
      </c>
      <c r="E710" s="33" t="s">
        <v>3841</v>
      </c>
      <c r="F710" s="33" t="s">
        <v>3842</v>
      </c>
      <c r="G710" s="34">
        <v>44997</v>
      </c>
      <c r="H710" s="33">
        <f t="shared" si="77"/>
        <v>2023</v>
      </c>
      <c r="I710" s="35">
        <v>210</v>
      </c>
      <c r="J710" s="36">
        <v>1.42</v>
      </c>
      <c r="K710" s="35">
        <f t="shared" si="78"/>
        <v>298.2</v>
      </c>
      <c r="L710" s="33" t="s">
        <v>1733</v>
      </c>
      <c r="M710" s="33" t="s">
        <v>1734</v>
      </c>
      <c r="N710" s="33" t="s">
        <v>3843</v>
      </c>
      <c r="O710" s="37" t="s">
        <v>87</v>
      </c>
      <c r="P710" s="33" t="str">
        <f t="shared" si="79"/>
        <v>ja</v>
      </c>
      <c r="Q710" s="33" t="str">
        <f t="shared" si="80"/>
        <v>2021–2025</v>
      </c>
      <c r="R710" s="38">
        <f t="shared" si="81"/>
        <v>0.1</v>
      </c>
      <c r="S710" s="35">
        <f t="shared" si="82"/>
        <v>268.38</v>
      </c>
      <c r="T710" s="39"/>
      <c r="U710" s="33" t="str">
        <f>IF(OR(T710="x",ISNUMBER(MATCH(SUBSTITUTE(A710,"-",""),Kundenbestand!$C$5:$C$3004,0)),ISNUMBER(MATCH(SUBSTITUTE(B710,"-",""),Kundenbestand!$C$5:$C$3004,0))),"x","")</f>
        <v/>
      </c>
      <c r="V710" s="35">
        <f t="shared" si="83"/>
        <v>0</v>
      </c>
    </row>
    <row r="711" spans="1:22" x14ac:dyDescent="0.3">
      <c r="A711" s="33" t="s">
        <v>3844</v>
      </c>
      <c r="B711" s="33" t="s">
        <v>3845</v>
      </c>
      <c r="C711" s="33" t="s">
        <v>233</v>
      </c>
      <c r="D711" s="33" t="s">
        <v>3846</v>
      </c>
      <c r="E711" s="33" t="s">
        <v>3847</v>
      </c>
      <c r="F711" s="33" t="s">
        <v>3848</v>
      </c>
      <c r="G711" s="34">
        <v>45061</v>
      </c>
      <c r="H711" s="33">
        <f t="shared" si="77"/>
        <v>2023</v>
      </c>
      <c r="I711" s="35">
        <v>140</v>
      </c>
      <c r="J711" s="36">
        <v>1.42</v>
      </c>
      <c r="K711" s="35">
        <f t="shared" si="78"/>
        <v>198.79999999999998</v>
      </c>
      <c r="L711" s="33" t="s">
        <v>1733</v>
      </c>
      <c r="M711" s="33" t="s">
        <v>1734</v>
      </c>
      <c r="N711" s="33" t="s">
        <v>3849</v>
      </c>
      <c r="O711" s="37" t="s">
        <v>94</v>
      </c>
      <c r="P711" s="33" t="str">
        <f t="shared" si="79"/>
        <v>ja</v>
      </c>
      <c r="Q711" s="33" t="str">
        <f t="shared" si="80"/>
        <v>2021–2025</v>
      </c>
      <c r="R711" s="38">
        <f t="shared" si="81"/>
        <v>0.1</v>
      </c>
      <c r="S711" s="35">
        <f t="shared" si="82"/>
        <v>178.92</v>
      </c>
      <c r="T711" s="39"/>
      <c r="U711" s="33" t="str">
        <f>IF(OR(T711="x",ISNUMBER(MATCH(SUBSTITUTE(A711,"-",""),Kundenbestand!$C$5:$C$3004,0)),ISNUMBER(MATCH(SUBSTITUTE(B711,"-",""),Kundenbestand!$C$5:$C$3004,0))),"x","")</f>
        <v/>
      </c>
      <c r="V711" s="35">
        <f t="shared" si="83"/>
        <v>0</v>
      </c>
    </row>
    <row r="712" spans="1:22" x14ac:dyDescent="0.3">
      <c r="A712" s="33" t="s">
        <v>3850</v>
      </c>
      <c r="B712" s="33" t="s">
        <v>3851</v>
      </c>
      <c r="C712" s="33" t="s">
        <v>233</v>
      </c>
      <c r="D712" s="33" t="s">
        <v>3852</v>
      </c>
      <c r="E712" s="33" t="s">
        <v>3853</v>
      </c>
      <c r="F712" s="33" t="s">
        <v>3854</v>
      </c>
      <c r="G712" s="34">
        <v>45249</v>
      </c>
      <c r="H712" s="33">
        <f t="shared" si="77"/>
        <v>2023</v>
      </c>
      <c r="I712" s="35">
        <v>196</v>
      </c>
      <c r="J712" s="36">
        <v>1.42</v>
      </c>
      <c r="K712" s="35">
        <f t="shared" si="78"/>
        <v>278.32</v>
      </c>
      <c r="L712" s="33" t="s">
        <v>1733</v>
      </c>
      <c r="M712" s="33" t="s">
        <v>1734</v>
      </c>
      <c r="N712" s="33" t="s">
        <v>3855</v>
      </c>
      <c r="O712" s="37" t="s">
        <v>118</v>
      </c>
      <c r="P712" s="33" t="str">
        <f t="shared" si="79"/>
        <v>ja</v>
      </c>
      <c r="Q712" s="33" t="str">
        <f t="shared" si="80"/>
        <v>2021–2025</v>
      </c>
      <c r="R712" s="38">
        <f t="shared" si="81"/>
        <v>0.1</v>
      </c>
      <c r="S712" s="35">
        <f t="shared" si="82"/>
        <v>250.488</v>
      </c>
      <c r="T712" s="39"/>
      <c r="U712" s="33" t="str">
        <f>IF(OR(T712="x",ISNUMBER(MATCH(SUBSTITUTE(A712,"-",""),Kundenbestand!$C$5:$C$3004,0)),ISNUMBER(MATCH(SUBSTITUTE(B712,"-",""),Kundenbestand!$C$5:$C$3004,0))),"x","")</f>
        <v/>
      </c>
      <c r="V712" s="35">
        <f t="shared" si="83"/>
        <v>0</v>
      </c>
    </row>
    <row r="713" spans="1:22" x14ac:dyDescent="0.3">
      <c r="A713" s="33" t="s">
        <v>3856</v>
      </c>
      <c r="B713" s="33" t="s">
        <v>3857</v>
      </c>
      <c r="C713" s="33" t="s">
        <v>233</v>
      </c>
      <c r="D713" s="33" t="s">
        <v>3858</v>
      </c>
      <c r="E713" s="33" t="s">
        <v>3859</v>
      </c>
      <c r="F713" s="33" t="s">
        <v>3860</v>
      </c>
      <c r="G713" s="34">
        <v>45033</v>
      </c>
      <c r="H713" s="33">
        <f t="shared" si="77"/>
        <v>2023</v>
      </c>
      <c r="I713" s="35">
        <v>154.01</v>
      </c>
      <c r="J713" s="36">
        <v>1.42</v>
      </c>
      <c r="K713" s="35">
        <f t="shared" si="78"/>
        <v>218.69419999999997</v>
      </c>
      <c r="L713" s="33" t="s">
        <v>1733</v>
      </c>
      <c r="M713" s="33" t="s">
        <v>1734</v>
      </c>
      <c r="N713" s="33" t="s">
        <v>3861</v>
      </c>
      <c r="O713" s="37" t="s">
        <v>94</v>
      </c>
      <c r="P713" s="33" t="str">
        <f t="shared" si="79"/>
        <v>ja</v>
      </c>
      <c r="Q713" s="33" t="str">
        <f t="shared" si="80"/>
        <v>2021–2025</v>
      </c>
      <c r="R713" s="38">
        <f t="shared" si="81"/>
        <v>0.1</v>
      </c>
      <c r="S713" s="35">
        <f t="shared" si="82"/>
        <v>196.82477999999998</v>
      </c>
      <c r="T713" s="39"/>
      <c r="U713" s="33" t="str">
        <f>IF(OR(T713="x",ISNUMBER(MATCH(SUBSTITUTE(A713,"-",""),Kundenbestand!$C$5:$C$3004,0)),ISNUMBER(MATCH(SUBSTITUTE(B713,"-",""),Kundenbestand!$C$5:$C$3004,0))),"x","")</f>
        <v/>
      </c>
      <c r="V713" s="35">
        <f t="shared" si="83"/>
        <v>0</v>
      </c>
    </row>
    <row r="714" spans="1:22" x14ac:dyDescent="0.3">
      <c r="A714" s="33" t="s">
        <v>3862</v>
      </c>
      <c r="B714" s="33" t="s">
        <v>3863</v>
      </c>
      <c r="C714" s="33" t="s">
        <v>233</v>
      </c>
      <c r="D714" s="33" t="s">
        <v>3864</v>
      </c>
      <c r="E714" s="33" t="s">
        <v>3865</v>
      </c>
      <c r="F714" s="33"/>
      <c r="G714" s="34">
        <v>45124</v>
      </c>
      <c r="H714" s="33">
        <f t="shared" si="77"/>
        <v>2023</v>
      </c>
      <c r="I714" s="35">
        <v>118.99</v>
      </c>
      <c r="J714" s="36">
        <v>1.42</v>
      </c>
      <c r="K714" s="35">
        <f t="shared" si="78"/>
        <v>168.96579999999997</v>
      </c>
      <c r="L714" s="33" t="s">
        <v>1733</v>
      </c>
      <c r="M714" s="33" t="s">
        <v>1734</v>
      </c>
      <c r="N714" s="33" t="s">
        <v>2670</v>
      </c>
      <c r="O714" s="37" t="s">
        <v>87</v>
      </c>
      <c r="P714" s="33" t="str">
        <f t="shared" si="79"/>
        <v>ja</v>
      </c>
      <c r="Q714" s="33" t="str">
        <f t="shared" si="80"/>
        <v>2021–2025</v>
      </c>
      <c r="R714" s="38">
        <f t="shared" si="81"/>
        <v>0.1</v>
      </c>
      <c r="S714" s="35">
        <f t="shared" si="82"/>
        <v>152.06921999999997</v>
      </c>
      <c r="T714" s="39"/>
      <c r="U714" s="33" t="str">
        <f>IF(OR(T714="x",ISNUMBER(MATCH(SUBSTITUTE(A714,"-",""),Kundenbestand!$C$5:$C$3004,0)),ISNUMBER(MATCH(SUBSTITUTE(B714,"-",""),Kundenbestand!$C$5:$C$3004,0))),"x","")</f>
        <v/>
      </c>
      <c r="V714" s="35">
        <f t="shared" si="83"/>
        <v>0</v>
      </c>
    </row>
    <row r="715" spans="1:22" x14ac:dyDescent="0.3">
      <c r="A715" s="33" t="s">
        <v>3866</v>
      </c>
      <c r="B715" s="33" t="s">
        <v>3867</v>
      </c>
      <c r="C715" s="33" t="s">
        <v>233</v>
      </c>
      <c r="D715" s="33" t="s">
        <v>3868</v>
      </c>
      <c r="E715" s="33" t="s">
        <v>3869</v>
      </c>
      <c r="F715" s="33" t="s">
        <v>3870</v>
      </c>
      <c r="G715" s="34">
        <v>45271</v>
      </c>
      <c r="H715" s="33">
        <f t="shared" si="77"/>
        <v>2023</v>
      </c>
      <c r="I715" s="35">
        <v>266</v>
      </c>
      <c r="J715" s="36">
        <v>1.42</v>
      </c>
      <c r="K715" s="35">
        <f t="shared" si="78"/>
        <v>377.71999999999997</v>
      </c>
      <c r="L715" s="33" t="s">
        <v>1733</v>
      </c>
      <c r="M715" s="33" t="s">
        <v>1734</v>
      </c>
      <c r="N715" s="33" t="s">
        <v>3871</v>
      </c>
      <c r="O715" s="37" t="s">
        <v>87</v>
      </c>
      <c r="P715" s="33" t="str">
        <f t="shared" si="79"/>
        <v>ja</v>
      </c>
      <c r="Q715" s="33" t="str">
        <f t="shared" si="80"/>
        <v>2021–2025</v>
      </c>
      <c r="R715" s="38">
        <f t="shared" si="81"/>
        <v>0.1</v>
      </c>
      <c r="S715" s="35">
        <f t="shared" si="82"/>
        <v>339.94799999999998</v>
      </c>
      <c r="T715" s="39"/>
      <c r="U715" s="33" t="str">
        <f>IF(OR(T715="x",ISNUMBER(MATCH(SUBSTITUTE(A715,"-",""),Kundenbestand!$C$5:$C$3004,0)),ISNUMBER(MATCH(SUBSTITUTE(B715,"-",""),Kundenbestand!$C$5:$C$3004,0))),"x","")</f>
        <v/>
      </c>
      <c r="V715" s="35">
        <f t="shared" si="83"/>
        <v>0</v>
      </c>
    </row>
    <row r="716" spans="1:22" x14ac:dyDescent="0.3">
      <c r="A716" s="33" t="s">
        <v>3872</v>
      </c>
      <c r="B716" s="33" t="s">
        <v>3873</v>
      </c>
      <c r="C716" s="33" t="s">
        <v>233</v>
      </c>
      <c r="D716" s="33" t="s">
        <v>3874</v>
      </c>
      <c r="E716" s="33" t="s">
        <v>3875</v>
      </c>
      <c r="F716" s="33" t="s">
        <v>3876</v>
      </c>
      <c r="G716" s="34">
        <v>44844</v>
      </c>
      <c r="H716" s="33">
        <f t="shared" si="77"/>
        <v>2022</v>
      </c>
      <c r="I716" s="35">
        <v>140</v>
      </c>
      <c r="J716" s="36">
        <v>1.42</v>
      </c>
      <c r="K716" s="35">
        <f t="shared" si="78"/>
        <v>198.79999999999998</v>
      </c>
      <c r="L716" s="33" t="s">
        <v>1733</v>
      </c>
      <c r="M716" s="33" t="s">
        <v>1734</v>
      </c>
      <c r="N716" s="33" t="s">
        <v>3877</v>
      </c>
      <c r="O716" s="37" t="s">
        <v>87</v>
      </c>
      <c r="P716" s="33" t="str">
        <f t="shared" si="79"/>
        <v>ja</v>
      </c>
      <c r="Q716" s="33" t="str">
        <f t="shared" si="80"/>
        <v>2021–2025</v>
      </c>
      <c r="R716" s="38">
        <f t="shared" si="81"/>
        <v>0.1</v>
      </c>
      <c r="S716" s="35">
        <f t="shared" si="82"/>
        <v>178.92</v>
      </c>
      <c r="T716" s="39"/>
      <c r="U716" s="33" t="str">
        <f>IF(OR(T716="x",ISNUMBER(MATCH(SUBSTITUTE(A716,"-",""),Kundenbestand!$C$5:$C$3004,0)),ISNUMBER(MATCH(SUBSTITUTE(B716,"-",""),Kundenbestand!$C$5:$C$3004,0))),"x","")</f>
        <v/>
      </c>
      <c r="V716" s="35">
        <f t="shared" si="83"/>
        <v>0</v>
      </c>
    </row>
    <row r="717" spans="1:22" x14ac:dyDescent="0.3">
      <c r="A717" s="33" t="s">
        <v>3878</v>
      </c>
      <c r="B717" s="33" t="s">
        <v>3879</v>
      </c>
      <c r="C717" s="33" t="s">
        <v>233</v>
      </c>
      <c r="D717" s="33" t="s">
        <v>3880</v>
      </c>
      <c r="E717" s="33" t="s">
        <v>3881</v>
      </c>
      <c r="F717" s="33" t="s">
        <v>3882</v>
      </c>
      <c r="G717" s="34">
        <v>44942</v>
      </c>
      <c r="H717" s="33">
        <f t="shared" si="77"/>
        <v>2023</v>
      </c>
      <c r="I717" s="35">
        <v>154.01</v>
      </c>
      <c r="J717" s="36">
        <v>1.42</v>
      </c>
      <c r="K717" s="35">
        <f t="shared" si="78"/>
        <v>218.69419999999997</v>
      </c>
      <c r="L717" s="33" t="s">
        <v>1733</v>
      </c>
      <c r="M717" s="33" t="s">
        <v>1734</v>
      </c>
      <c r="N717" s="33" t="s">
        <v>3883</v>
      </c>
      <c r="O717" s="37" t="s">
        <v>87</v>
      </c>
      <c r="P717" s="33" t="str">
        <f t="shared" si="79"/>
        <v>ja</v>
      </c>
      <c r="Q717" s="33" t="str">
        <f t="shared" si="80"/>
        <v>2021–2025</v>
      </c>
      <c r="R717" s="38">
        <f t="shared" si="81"/>
        <v>0.1</v>
      </c>
      <c r="S717" s="35">
        <f t="shared" si="82"/>
        <v>196.82477999999998</v>
      </c>
      <c r="T717" s="39"/>
      <c r="U717" s="33" t="str">
        <f>IF(OR(T717="x",ISNUMBER(MATCH(SUBSTITUTE(A717,"-",""),Kundenbestand!$C$5:$C$3004,0)),ISNUMBER(MATCH(SUBSTITUTE(B717,"-",""),Kundenbestand!$C$5:$C$3004,0))),"x","")</f>
        <v/>
      </c>
      <c r="V717" s="35">
        <f t="shared" si="83"/>
        <v>0</v>
      </c>
    </row>
    <row r="718" spans="1:22" x14ac:dyDescent="0.3">
      <c r="A718" s="33" t="s">
        <v>3884</v>
      </c>
      <c r="B718" s="33" t="s">
        <v>3885</v>
      </c>
      <c r="C718" s="33" t="s">
        <v>233</v>
      </c>
      <c r="D718" s="33" t="s">
        <v>1392</v>
      </c>
      <c r="E718" s="33" t="s">
        <v>3886</v>
      </c>
      <c r="F718" s="33" t="s">
        <v>3887</v>
      </c>
      <c r="G718" s="34">
        <v>44886</v>
      </c>
      <c r="H718" s="33">
        <f t="shared" si="77"/>
        <v>2022</v>
      </c>
      <c r="I718" s="35">
        <v>140</v>
      </c>
      <c r="J718" s="36">
        <v>1.42</v>
      </c>
      <c r="K718" s="35">
        <f t="shared" si="78"/>
        <v>198.79999999999998</v>
      </c>
      <c r="L718" s="33" t="s">
        <v>1733</v>
      </c>
      <c r="M718" s="33" t="s">
        <v>1734</v>
      </c>
      <c r="N718" s="33" t="s">
        <v>3888</v>
      </c>
      <c r="O718" s="37" t="s">
        <v>87</v>
      </c>
      <c r="P718" s="33" t="str">
        <f t="shared" si="79"/>
        <v>ja</v>
      </c>
      <c r="Q718" s="33" t="str">
        <f t="shared" si="80"/>
        <v>2021–2025</v>
      </c>
      <c r="R718" s="38">
        <f t="shared" si="81"/>
        <v>0.1</v>
      </c>
      <c r="S718" s="35">
        <f t="shared" si="82"/>
        <v>178.92</v>
      </c>
      <c r="T718" s="39"/>
      <c r="U718" s="33" t="str">
        <f>IF(OR(T718="x",ISNUMBER(MATCH(SUBSTITUTE(A718,"-",""),Kundenbestand!$C$5:$C$3004,0)),ISNUMBER(MATCH(SUBSTITUTE(B718,"-",""),Kundenbestand!$C$5:$C$3004,0))),"x","")</f>
        <v/>
      </c>
      <c r="V718" s="35">
        <f t="shared" si="83"/>
        <v>0</v>
      </c>
    </row>
    <row r="719" spans="1:22" x14ac:dyDescent="0.3">
      <c r="A719" s="33" t="s">
        <v>3889</v>
      </c>
      <c r="B719" s="33" t="s">
        <v>3890</v>
      </c>
      <c r="C719" s="33" t="s">
        <v>233</v>
      </c>
      <c r="D719" s="33" t="s">
        <v>1598</v>
      </c>
      <c r="E719" s="33" t="s">
        <v>3891</v>
      </c>
      <c r="F719" s="33" t="s">
        <v>3892</v>
      </c>
      <c r="G719" s="34">
        <v>44886</v>
      </c>
      <c r="H719" s="33">
        <f t="shared" si="77"/>
        <v>2022</v>
      </c>
      <c r="I719" s="35">
        <v>140</v>
      </c>
      <c r="J719" s="36">
        <v>1.42</v>
      </c>
      <c r="K719" s="35">
        <f t="shared" si="78"/>
        <v>198.79999999999998</v>
      </c>
      <c r="L719" s="33" t="s">
        <v>1733</v>
      </c>
      <c r="M719" s="33" t="s">
        <v>1734</v>
      </c>
      <c r="N719" s="33" t="s">
        <v>3893</v>
      </c>
      <c r="O719" s="37" t="s">
        <v>80</v>
      </c>
      <c r="P719" s="33" t="str">
        <f t="shared" si="79"/>
        <v>ja</v>
      </c>
      <c r="Q719" s="33" t="str">
        <f t="shared" si="80"/>
        <v>2021–2025</v>
      </c>
      <c r="R719" s="38">
        <f t="shared" si="81"/>
        <v>0.1</v>
      </c>
      <c r="S719" s="35">
        <f t="shared" si="82"/>
        <v>178.92</v>
      </c>
      <c r="T719" s="39"/>
      <c r="U719" s="33" t="str">
        <f>IF(OR(T719="x",ISNUMBER(MATCH(SUBSTITUTE(A719,"-",""),Kundenbestand!$C$5:$C$3004,0)),ISNUMBER(MATCH(SUBSTITUTE(B719,"-",""),Kundenbestand!$C$5:$C$3004,0))),"x","")</f>
        <v/>
      </c>
      <c r="V719" s="35">
        <f t="shared" si="83"/>
        <v>0</v>
      </c>
    </row>
    <row r="720" spans="1:22" x14ac:dyDescent="0.3">
      <c r="A720" s="33" t="s">
        <v>3894</v>
      </c>
      <c r="B720" s="33" t="s">
        <v>3895</v>
      </c>
      <c r="C720" s="33" t="s">
        <v>233</v>
      </c>
      <c r="D720" s="33" t="s">
        <v>3896</v>
      </c>
      <c r="E720" s="33" t="s">
        <v>3897</v>
      </c>
      <c r="F720" s="33" t="s">
        <v>3898</v>
      </c>
      <c r="G720" s="34">
        <v>44830</v>
      </c>
      <c r="H720" s="33">
        <f t="shared" si="77"/>
        <v>2022</v>
      </c>
      <c r="I720" s="35">
        <v>126</v>
      </c>
      <c r="J720" s="36">
        <v>1.42</v>
      </c>
      <c r="K720" s="35">
        <f t="shared" si="78"/>
        <v>178.92</v>
      </c>
      <c r="L720" s="33" t="s">
        <v>1733</v>
      </c>
      <c r="M720" s="33" t="s">
        <v>1734</v>
      </c>
      <c r="N720" s="33" t="s">
        <v>3899</v>
      </c>
      <c r="O720" s="37" t="s">
        <v>118</v>
      </c>
      <c r="P720" s="33" t="str">
        <f t="shared" si="79"/>
        <v>ja</v>
      </c>
      <c r="Q720" s="33" t="str">
        <f t="shared" si="80"/>
        <v>2021–2025</v>
      </c>
      <c r="R720" s="38">
        <f t="shared" si="81"/>
        <v>0.1</v>
      </c>
      <c r="S720" s="35">
        <f t="shared" si="82"/>
        <v>161.02799999999999</v>
      </c>
      <c r="T720" s="39"/>
      <c r="U720" s="33" t="str">
        <f>IF(OR(T720="x",ISNUMBER(MATCH(SUBSTITUTE(A720,"-",""),Kundenbestand!$C$5:$C$3004,0)),ISNUMBER(MATCH(SUBSTITUTE(B720,"-",""),Kundenbestand!$C$5:$C$3004,0))),"x","")</f>
        <v/>
      </c>
      <c r="V720" s="35">
        <f t="shared" si="83"/>
        <v>0</v>
      </c>
    </row>
    <row r="721" spans="1:22" x14ac:dyDescent="0.3">
      <c r="A721" s="33" t="s">
        <v>3900</v>
      </c>
      <c r="B721" s="33" t="s">
        <v>3901</v>
      </c>
      <c r="C721" s="33" t="s">
        <v>233</v>
      </c>
      <c r="D721" s="33" t="s">
        <v>3902</v>
      </c>
      <c r="E721" s="33" t="s">
        <v>3903</v>
      </c>
      <c r="F721" s="33" t="s">
        <v>3904</v>
      </c>
      <c r="G721" s="34">
        <v>44864</v>
      </c>
      <c r="H721" s="33">
        <f t="shared" si="77"/>
        <v>2022</v>
      </c>
      <c r="I721" s="35">
        <v>98</v>
      </c>
      <c r="J721" s="36">
        <v>1.42</v>
      </c>
      <c r="K721" s="35">
        <f t="shared" si="78"/>
        <v>139.16</v>
      </c>
      <c r="L721" s="33" t="s">
        <v>1733</v>
      </c>
      <c r="M721" s="33" t="s">
        <v>1734</v>
      </c>
      <c r="N721" s="33" t="s">
        <v>3905</v>
      </c>
      <c r="O721" s="37" t="s">
        <v>94</v>
      </c>
      <c r="P721" s="33" t="str">
        <f t="shared" si="79"/>
        <v>ja</v>
      </c>
      <c r="Q721" s="33" t="str">
        <f t="shared" si="80"/>
        <v>2021–2025</v>
      </c>
      <c r="R721" s="38">
        <f t="shared" si="81"/>
        <v>0.1</v>
      </c>
      <c r="S721" s="35">
        <f t="shared" si="82"/>
        <v>125.244</v>
      </c>
      <c r="T721" s="39"/>
      <c r="U721" s="33" t="str">
        <f>IF(OR(T721="x",ISNUMBER(MATCH(SUBSTITUTE(A721,"-",""),Kundenbestand!$C$5:$C$3004,0)),ISNUMBER(MATCH(SUBSTITUTE(B721,"-",""),Kundenbestand!$C$5:$C$3004,0))),"x","")</f>
        <v/>
      </c>
      <c r="V721" s="35">
        <f t="shared" si="83"/>
        <v>0</v>
      </c>
    </row>
    <row r="722" spans="1:22" x14ac:dyDescent="0.3">
      <c r="A722" s="33" t="s">
        <v>3906</v>
      </c>
      <c r="B722" s="33" t="s">
        <v>3907</v>
      </c>
      <c r="C722" s="33" t="s">
        <v>233</v>
      </c>
      <c r="D722" s="33" t="s">
        <v>3908</v>
      </c>
      <c r="E722" s="33" t="s">
        <v>3909</v>
      </c>
      <c r="F722" s="33" t="s">
        <v>3910</v>
      </c>
      <c r="G722" s="34">
        <v>44830</v>
      </c>
      <c r="H722" s="33">
        <f t="shared" si="77"/>
        <v>2022</v>
      </c>
      <c r="I722" s="35">
        <v>140</v>
      </c>
      <c r="J722" s="36">
        <v>1.42</v>
      </c>
      <c r="K722" s="35">
        <f t="shared" si="78"/>
        <v>198.79999999999998</v>
      </c>
      <c r="L722" s="33" t="s">
        <v>1733</v>
      </c>
      <c r="M722" s="33" t="s">
        <v>1734</v>
      </c>
      <c r="N722" s="33" t="s">
        <v>3911</v>
      </c>
      <c r="O722" s="37" t="s">
        <v>118</v>
      </c>
      <c r="P722" s="33" t="str">
        <f t="shared" si="79"/>
        <v>ja</v>
      </c>
      <c r="Q722" s="33" t="str">
        <f t="shared" si="80"/>
        <v>2021–2025</v>
      </c>
      <c r="R722" s="38">
        <f t="shared" si="81"/>
        <v>0.1</v>
      </c>
      <c r="S722" s="35">
        <f t="shared" si="82"/>
        <v>178.92</v>
      </c>
      <c r="T722" s="39"/>
      <c r="U722" s="33" t="str">
        <f>IF(OR(T722="x",ISNUMBER(MATCH(SUBSTITUTE(A722,"-",""),Kundenbestand!$C$5:$C$3004,0)),ISNUMBER(MATCH(SUBSTITUTE(B722,"-",""),Kundenbestand!$C$5:$C$3004,0))),"x","")</f>
        <v/>
      </c>
      <c r="V722" s="35">
        <f t="shared" si="83"/>
        <v>0</v>
      </c>
    </row>
    <row r="723" spans="1:22" x14ac:dyDescent="0.3">
      <c r="A723" s="33" t="s">
        <v>3912</v>
      </c>
      <c r="B723" s="33" t="s">
        <v>3913</v>
      </c>
      <c r="C723" s="33" t="s">
        <v>233</v>
      </c>
      <c r="D723" s="33" t="s">
        <v>2519</v>
      </c>
      <c r="E723" s="33" t="s">
        <v>3914</v>
      </c>
      <c r="F723" s="33" t="s">
        <v>3915</v>
      </c>
      <c r="G723" s="34">
        <v>44844</v>
      </c>
      <c r="H723" s="33">
        <f t="shared" si="77"/>
        <v>2022</v>
      </c>
      <c r="I723" s="35">
        <v>126</v>
      </c>
      <c r="J723" s="36">
        <v>1.42</v>
      </c>
      <c r="K723" s="35">
        <f t="shared" si="78"/>
        <v>178.92</v>
      </c>
      <c r="L723" s="33" t="s">
        <v>1733</v>
      </c>
      <c r="M723" s="33" t="s">
        <v>1734</v>
      </c>
      <c r="N723" s="33" t="s">
        <v>3916</v>
      </c>
      <c r="O723" s="37" t="s">
        <v>118</v>
      </c>
      <c r="P723" s="33" t="str">
        <f t="shared" si="79"/>
        <v>ja</v>
      </c>
      <c r="Q723" s="33" t="str">
        <f t="shared" si="80"/>
        <v>2021–2025</v>
      </c>
      <c r="R723" s="38">
        <f t="shared" si="81"/>
        <v>0.1</v>
      </c>
      <c r="S723" s="35">
        <f t="shared" si="82"/>
        <v>161.02799999999999</v>
      </c>
      <c r="T723" s="39"/>
      <c r="U723" s="33" t="str">
        <f>IF(OR(T723="x",ISNUMBER(MATCH(SUBSTITUTE(A723,"-",""),Kundenbestand!$C$5:$C$3004,0)),ISNUMBER(MATCH(SUBSTITUTE(B723,"-",""),Kundenbestand!$C$5:$C$3004,0))),"x","")</f>
        <v/>
      </c>
      <c r="V723" s="35">
        <f t="shared" si="83"/>
        <v>0</v>
      </c>
    </row>
    <row r="724" spans="1:22" x14ac:dyDescent="0.3">
      <c r="A724" s="33" t="s">
        <v>3917</v>
      </c>
      <c r="B724" s="33" t="s">
        <v>3918</v>
      </c>
      <c r="C724" s="33" t="s">
        <v>233</v>
      </c>
      <c r="D724" s="33" t="s">
        <v>3919</v>
      </c>
      <c r="E724" s="33" t="s">
        <v>3920</v>
      </c>
      <c r="F724" s="33" t="s">
        <v>3921</v>
      </c>
      <c r="G724" s="34">
        <v>44886</v>
      </c>
      <c r="H724" s="33">
        <f t="shared" si="77"/>
        <v>2022</v>
      </c>
      <c r="I724" s="35">
        <v>112</v>
      </c>
      <c r="J724" s="36">
        <v>1.42</v>
      </c>
      <c r="K724" s="35">
        <f t="shared" si="78"/>
        <v>159.04</v>
      </c>
      <c r="L724" s="33" t="s">
        <v>1733</v>
      </c>
      <c r="M724" s="33" t="s">
        <v>1734</v>
      </c>
      <c r="N724" s="33" t="s">
        <v>3922</v>
      </c>
      <c r="O724" s="37" t="s">
        <v>118</v>
      </c>
      <c r="P724" s="33" t="str">
        <f t="shared" si="79"/>
        <v>ja</v>
      </c>
      <c r="Q724" s="33" t="str">
        <f t="shared" si="80"/>
        <v>2021–2025</v>
      </c>
      <c r="R724" s="38">
        <f t="shared" si="81"/>
        <v>0.1</v>
      </c>
      <c r="S724" s="35">
        <f t="shared" si="82"/>
        <v>143.136</v>
      </c>
      <c r="T724" s="39"/>
      <c r="U724" s="33" t="str">
        <f>IF(OR(T724="x",ISNUMBER(MATCH(SUBSTITUTE(A724,"-",""),Kundenbestand!$C$5:$C$3004,0)),ISNUMBER(MATCH(SUBSTITUTE(B724,"-",""),Kundenbestand!$C$5:$C$3004,0))),"x","")</f>
        <v/>
      </c>
      <c r="V724" s="35">
        <f t="shared" si="83"/>
        <v>0</v>
      </c>
    </row>
    <row r="725" spans="1:22" x14ac:dyDescent="0.3">
      <c r="A725" s="33" t="s">
        <v>3923</v>
      </c>
      <c r="B725" s="33" t="s">
        <v>3924</v>
      </c>
      <c r="C725" s="33" t="s">
        <v>233</v>
      </c>
      <c r="D725" s="33" t="s">
        <v>2551</v>
      </c>
      <c r="E725" s="33" t="s">
        <v>2552</v>
      </c>
      <c r="F725" s="33" t="s">
        <v>3925</v>
      </c>
      <c r="G725" s="34">
        <v>44760</v>
      </c>
      <c r="H725" s="33">
        <f t="shared" si="77"/>
        <v>2022</v>
      </c>
      <c r="I725" s="35">
        <v>294</v>
      </c>
      <c r="J725" s="36">
        <v>1.42</v>
      </c>
      <c r="K725" s="35">
        <f t="shared" si="78"/>
        <v>417.47999999999996</v>
      </c>
      <c r="L725" s="33" t="s">
        <v>1733</v>
      </c>
      <c r="M725" s="33" t="s">
        <v>1734</v>
      </c>
      <c r="N725" s="33" t="s">
        <v>2554</v>
      </c>
      <c r="O725" s="37" t="s">
        <v>87</v>
      </c>
      <c r="P725" s="33" t="str">
        <f t="shared" si="79"/>
        <v>ja</v>
      </c>
      <c r="Q725" s="33" t="str">
        <f t="shared" si="80"/>
        <v>2021–2025</v>
      </c>
      <c r="R725" s="38">
        <f t="shared" si="81"/>
        <v>0.1</v>
      </c>
      <c r="S725" s="35">
        <f t="shared" si="82"/>
        <v>375.73199999999997</v>
      </c>
      <c r="T725" s="39"/>
      <c r="U725" s="33" t="str">
        <f>IF(OR(T725="x",ISNUMBER(MATCH(SUBSTITUTE(A725,"-",""),Kundenbestand!$C$5:$C$3004,0)),ISNUMBER(MATCH(SUBSTITUTE(B725,"-",""),Kundenbestand!$C$5:$C$3004,0))),"x","")</f>
        <v/>
      </c>
      <c r="V725" s="35">
        <f t="shared" si="83"/>
        <v>0</v>
      </c>
    </row>
    <row r="726" spans="1:22" x14ac:dyDescent="0.3">
      <c r="A726" s="33" t="s">
        <v>3926</v>
      </c>
      <c r="B726" s="33" t="s">
        <v>3927</v>
      </c>
      <c r="C726" s="33" t="s">
        <v>233</v>
      </c>
      <c r="D726" s="33" t="s">
        <v>3928</v>
      </c>
      <c r="E726" s="33" t="s">
        <v>2859</v>
      </c>
      <c r="F726" s="33" t="s">
        <v>3929</v>
      </c>
      <c r="G726" s="34">
        <v>45159</v>
      </c>
      <c r="H726" s="33">
        <f t="shared" si="77"/>
        <v>2023</v>
      </c>
      <c r="I726" s="35">
        <v>280</v>
      </c>
      <c r="J726" s="36">
        <v>1.42</v>
      </c>
      <c r="K726" s="35">
        <f t="shared" si="78"/>
        <v>397.59999999999997</v>
      </c>
      <c r="L726" s="33" t="s">
        <v>1733</v>
      </c>
      <c r="M726" s="33" t="s">
        <v>1734</v>
      </c>
      <c r="N726" s="33" t="s">
        <v>3930</v>
      </c>
      <c r="O726" s="37" t="s">
        <v>213</v>
      </c>
      <c r="P726" s="33" t="str">
        <f t="shared" si="79"/>
        <v>ja</v>
      </c>
      <c r="Q726" s="33" t="str">
        <f t="shared" si="80"/>
        <v>2021–2025</v>
      </c>
      <c r="R726" s="38">
        <f t="shared" si="81"/>
        <v>0.1</v>
      </c>
      <c r="S726" s="35">
        <f t="shared" si="82"/>
        <v>357.84</v>
      </c>
      <c r="T726" s="39"/>
      <c r="U726" s="33" t="str">
        <f>IF(OR(T726="x",ISNUMBER(MATCH(SUBSTITUTE(A726,"-",""),Kundenbestand!$C$5:$C$3004,0)),ISNUMBER(MATCH(SUBSTITUTE(B726,"-",""),Kundenbestand!$C$5:$C$3004,0))),"x","")</f>
        <v/>
      </c>
      <c r="V726" s="35">
        <f t="shared" si="83"/>
        <v>0</v>
      </c>
    </row>
    <row r="727" spans="1:22" x14ac:dyDescent="0.3">
      <c r="A727" s="33" t="s">
        <v>3931</v>
      </c>
      <c r="B727" s="33" t="s">
        <v>3932</v>
      </c>
      <c r="C727" s="33" t="s">
        <v>233</v>
      </c>
      <c r="D727" s="33" t="s">
        <v>2657</v>
      </c>
      <c r="E727" s="33" t="s">
        <v>3933</v>
      </c>
      <c r="F727" s="33" t="s">
        <v>3934</v>
      </c>
      <c r="G727" s="34">
        <v>45033</v>
      </c>
      <c r="H727" s="33">
        <f t="shared" si="77"/>
        <v>2023</v>
      </c>
      <c r="I727" s="35">
        <v>210</v>
      </c>
      <c r="J727" s="36">
        <v>1.42</v>
      </c>
      <c r="K727" s="35">
        <f t="shared" si="78"/>
        <v>298.2</v>
      </c>
      <c r="L727" s="33" t="s">
        <v>1733</v>
      </c>
      <c r="M727" s="33" t="s">
        <v>1734</v>
      </c>
      <c r="N727" s="33" t="s">
        <v>3935</v>
      </c>
      <c r="O727" s="37" t="s">
        <v>94</v>
      </c>
      <c r="P727" s="33" t="str">
        <f t="shared" si="79"/>
        <v>ja</v>
      </c>
      <c r="Q727" s="33" t="str">
        <f t="shared" si="80"/>
        <v>2021–2025</v>
      </c>
      <c r="R727" s="38">
        <f t="shared" si="81"/>
        <v>0.1</v>
      </c>
      <c r="S727" s="35">
        <f t="shared" si="82"/>
        <v>268.38</v>
      </c>
      <c r="T727" s="39"/>
      <c r="U727" s="33" t="str">
        <f>IF(OR(T727="x",ISNUMBER(MATCH(SUBSTITUTE(A727,"-",""),Kundenbestand!$C$5:$C$3004,0)),ISNUMBER(MATCH(SUBSTITUTE(B727,"-",""),Kundenbestand!$C$5:$C$3004,0))),"x","")</f>
        <v/>
      </c>
      <c r="V727" s="35">
        <f t="shared" si="83"/>
        <v>0</v>
      </c>
    </row>
    <row r="728" spans="1:22" x14ac:dyDescent="0.3">
      <c r="A728" s="33" t="s">
        <v>3936</v>
      </c>
      <c r="B728" s="33" t="s">
        <v>3937</v>
      </c>
      <c r="C728" s="33" t="s">
        <v>233</v>
      </c>
      <c r="D728" s="33" t="s">
        <v>3938</v>
      </c>
      <c r="E728" s="33" t="s">
        <v>3939</v>
      </c>
      <c r="F728" s="33" t="s">
        <v>3940</v>
      </c>
      <c r="G728" s="34">
        <v>45018</v>
      </c>
      <c r="H728" s="33">
        <f t="shared" si="77"/>
        <v>2023</v>
      </c>
      <c r="I728" s="35">
        <v>294</v>
      </c>
      <c r="J728" s="36">
        <v>1.42</v>
      </c>
      <c r="K728" s="35">
        <f t="shared" si="78"/>
        <v>417.47999999999996</v>
      </c>
      <c r="L728" s="33" t="s">
        <v>1733</v>
      </c>
      <c r="M728" s="33" t="s">
        <v>1734</v>
      </c>
      <c r="N728" s="33" t="s">
        <v>3941</v>
      </c>
      <c r="O728" s="37" t="s">
        <v>80</v>
      </c>
      <c r="P728" s="33" t="str">
        <f t="shared" si="79"/>
        <v>ja</v>
      </c>
      <c r="Q728" s="33" t="str">
        <f t="shared" si="80"/>
        <v>2021–2025</v>
      </c>
      <c r="R728" s="38">
        <f t="shared" si="81"/>
        <v>0.1</v>
      </c>
      <c r="S728" s="35">
        <f t="shared" si="82"/>
        <v>375.73199999999997</v>
      </c>
      <c r="T728" s="39"/>
      <c r="U728" s="33" t="str">
        <f>IF(OR(T728="x",ISNUMBER(MATCH(SUBSTITUTE(A728,"-",""),Kundenbestand!$C$5:$C$3004,0)),ISNUMBER(MATCH(SUBSTITUTE(B728,"-",""),Kundenbestand!$C$5:$C$3004,0))),"x","")</f>
        <v/>
      </c>
      <c r="V728" s="35">
        <f t="shared" si="83"/>
        <v>0</v>
      </c>
    </row>
    <row r="729" spans="1:22" x14ac:dyDescent="0.3">
      <c r="A729" s="33" t="s">
        <v>3942</v>
      </c>
      <c r="B729" s="33" t="s">
        <v>3943</v>
      </c>
      <c r="C729" s="33" t="s">
        <v>233</v>
      </c>
      <c r="D729" s="33" t="s">
        <v>2557</v>
      </c>
      <c r="E729" s="33" t="s">
        <v>3944</v>
      </c>
      <c r="F729" s="33" t="s">
        <v>3945</v>
      </c>
      <c r="G729" s="34">
        <v>45033</v>
      </c>
      <c r="H729" s="33">
        <f t="shared" si="77"/>
        <v>2023</v>
      </c>
      <c r="I729" s="35">
        <v>224</v>
      </c>
      <c r="J729" s="36">
        <v>1.42</v>
      </c>
      <c r="K729" s="35">
        <f t="shared" si="78"/>
        <v>318.08</v>
      </c>
      <c r="L729" s="33" t="s">
        <v>1733</v>
      </c>
      <c r="M729" s="33" t="s">
        <v>1734</v>
      </c>
      <c r="N729" s="33" t="s">
        <v>3946</v>
      </c>
      <c r="O729" s="37" t="s">
        <v>118</v>
      </c>
      <c r="P729" s="33" t="str">
        <f t="shared" si="79"/>
        <v>ja</v>
      </c>
      <c r="Q729" s="33" t="str">
        <f t="shared" si="80"/>
        <v>2021–2025</v>
      </c>
      <c r="R729" s="38">
        <f t="shared" si="81"/>
        <v>0.1</v>
      </c>
      <c r="S729" s="35">
        <f t="shared" si="82"/>
        <v>286.27199999999999</v>
      </c>
      <c r="T729" s="39"/>
      <c r="U729" s="33" t="str">
        <f>IF(OR(T729="x",ISNUMBER(MATCH(SUBSTITUTE(A729,"-",""),Kundenbestand!$C$5:$C$3004,0)),ISNUMBER(MATCH(SUBSTITUTE(B729,"-",""),Kundenbestand!$C$5:$C$3004,0))),"x","")</f>
        <v/>
      </c>
      <c r="V729" s="35">
        <f t="shared" si="83"/>
        <v>0</v>
      </c>
    </row>
    <row r="730" spans="1:22" x14ac:dyDescent="0.3">
      <c r="A730" s="33" t="s">
        <v>3947</v>
      </c>
      <c r="B730" s="33" t="s">
        <v>3948</v>
      </c>
      <c r="C730" s="33" t="s">
        <v>233</v>
      </c>
      <c r="D730" s="33" t="s">
        <v>3949</v>
      </c>
      <c r="E730" s="33" t="s">
        <v>2875</v>
      </c>
      <c r="F730" s="33" t="s">
        <v>3950</v>
      </c>
      <c r="G730" s="34">
        <v>45096</v>
      </c>
      <c r="H730" s="33">
        <f t="shared" si="77"/>
        <v>2023</v>
      </c>
      <c r="I730" s="35">
        <v>476</v>
      </c>
      <c r="J730" s="36">
        <v>1.42</v>
      </c>
      <c r="K730" s="35">
        <f t="shared" si="78"/>
        <v>675.92</v>
      </c>
      <c r="L730" s="33" t="s">
        <v>1733</v>
      </c>
      <c r="M730" s="33" t="s">
        <v>1734</v>
      </c>
      <c r="N730" s="33" t="s">
        <v>3951</v>
      </c>
      <c r="O730" s="37" t="s">
        <v>80</v>
      </c>
      <c r="P730" s="33" t="str">
        <f t="shared" si="79"/>
        <v>ja</v>
      </c>
      <c r="Q730" s="33" t="str">
        <f t="shared" si="80"/>
        <v>2021–2025</v>
      </c>
      <c r="R730" s="38">
        <f t="shared" si="81"/>
        <v>0.1</v>
      </c>
      <c r="S730" s="35">
        <f t="shared" si="82"/>
        <v>608.32799999999997</v>
      </c>
      <c r="T730" s="39"/>
      <c r="U730" s="33" t="str">
        <f>IF(OR(T730="x",ISNUMBER(MATCH(SUBSTITUTE(A730,"-",""),Kundenbestand!$C$5:$C$3004,0)),ISNUMBER(MATCH(SUBSTITUTE(B730,"-",""),Kundenbestand!$C$5:$C$3004,0))),"x","")</f>
        <v/>
      </c>
      <c r="V730" s="35">
        <f t="shared" si="83"/>
        <v>0</v>
      </c>
    </row>
    <row r="731" spans="1:22" x14ac:dyDescent="0.3">
      <c r="A731" s="33" t="s">
        <v>3952</v>
      </c>
      <c r="B731" s="33" t="s">
        <v>3953</v>
      </c>
      <c r="C731" s="33" t="s">
        <v>233</v>
      </c>
      <c r="D731" s="33" t="s">
        <v>2314</v>
      </c>
      <c r="E731" s="33" t="s">
        <v>3954</v>
      </c>
      <c r="F731" s="33" t="s">
        <v>3955</v>
      </c>
      <c r="G731" s="34">
        <v>45033</v>
      </c>
      <c r="H731" s="33">
        <f t="shared" si="77"/>
        <v>2023</v>
      </c>
      <c r="I731" s="35">
        <v>168</v>
      </c>
      <c r="J731" s="36">
        <v>1.42</v>
      </c>
      <c r="K731" s="35">
        <f t="shared" si="78"/>
        <v>238.56</v>
      </c>
      <c r="L731" s="33" t="s">
        <v>1733</v>
      </c>
      <c r="M731" s="33" t="s">
        <v>1734</v>
      </c>
      <c r="N731" s="33" t="s">
        <v>3956</v>
      </c>
      <c r="O731" s="37" t="s">
        <v>94</v>
      </c>
      <c r="P731" s="33" t="str">
        <f t="shared" si="79"/>
        <v>ja</v>
      </c>
      <c r="Q731" s="33" t="str">
        <f t="shared" si="80"/>
        <v>2021–2025</v>
      </c>
      <c r="R731" s="38">
        <f t="shared" si="81"/>
        <v>0.1</v>
      </c>
      <c r="S731" s="35">
        <f t="shared" si="82"/>
        <v>214.70400000000001</v>
      </c>
      <c r="T731" s="39"/>
      <c r="U731" s="33" t="str">
        <f>IF(OR(T731="x",ISNUMBER(MATCH(SUBSTITUTE(A731,"-",""),Kundenbestand!$C$5:$C$3004,0)),ISNUMBER(MATCH(SUBSTITUTE(B731,"-",""),Kundenbestand!$C$5:$C$3004,0))),"x","")</f>
        <v/>
      </c>
      <c r="V731" s="35">
        <f t="shared" si="83"/>
        <v>0</v>
      </c>
    </row>
    <row r="732" spans="1:22" x14ac:dyDescent="0.3">
      <c r="A732" s="33" t="s">
        <v>3957</v>
      </c>
      <c r="B732" s="33" t="s">
        <v>3958</v>
      </c>
      <c r="C732" s="33" t="s">
        <v>233</v>
      </c>
      <c r="D732" s="33" t="s">
        <v>3959</v>
      </c>
      <c r="E732" s="33" t="s">
        <v>3960</v>
      </c>
      <c r="F732" s="33"/>
      <c r="G732" s="34">
        <v>45018</v>
      </c>
      <c r="H732" s="33">
        <f t="shared" si="77"/>
        <v>2023</v>
      </c>
      <c r="I732" s="35">
        <v>224</v>
      </c>
      <c r="J732" s="36">
        <v>1.42</v>
      </c>
      <c r="K732" s="35">
        <f t="shared" si="78"/>
        <v>318.08</v>
      </c>
      <c r="L732" s="33" t="s">
        <v>1733</v>
      </c>
      <c r="M732" s="33" t="s">
        <v>1734</v>
      </c>
      <c r="N732" s="33" t="s">
        <v>3961</v>
      </c>
      <c r="O732" s="37" t="s">
        <v>80</v>
      </c>
      <c r="P732" s="33" t="str">
        <f t="shared" si="79"/>
        <v>ja</v>
      </c>
      <c r="Q732" s="33" t="str">
        <f t="shared" si="80"/>
        <v>2021–2025</v>
      </c>
      <c r="R732" s="38">
        <f t="shared" si="81"/>
        <v>0.1</v>
      </c>
      <c r="S732" s="35">
        <f t="shared" si="82"/>
        <v>286.27199999999999</v>
      </c>
      <c r="T732" s="39"/>
      <c r="U732" s="33" t="str">
        <f>IF(OR(T732="x",ISNUMBER(MATCH(SUBSTITUTE(A732,"-",""),Kundenbestand!$C$5:$C$3004,0)),ISNUMBER(MATCH(SUBSTITUTE(B732,"-",""),Kundenbestand!$C$5:$C$3004,0))),"x","")</f>
        <v/>
      </c>
      <c r="V732" s="35">
        <f t="shared" si="83"/>
        <v>0</v>
      </c>
    </row>
    <row r="733" spans="1:22" x14ac:dyDescent="0.3">
      <c r="A733" s="33" t="s">
        <v>3962</v>
      </c>
      <c r="B733" s="33" t="s">
        <v>3963</v>
      </c>
      <c r="C733" s="33" t="s">
        <v>233</v>
      </c>
      <c r="D733" s="33" t="s">
        <v>3964</v>
      </c>
      <c r="E733" s="33" t="s">
        <v>3965</v>
      </c>
      <c r="F733" s="33" t="s">
        <v>3966</v>
      </c>
      <c r="G733" s="34">
        <v>45096</v>
      </c>
      <c r="H733" s="33">
        <f t="shared" si="77"/>
        <v>2023</v>
      </c>
      <c r="I733" s="35">
        <v>266</v>
      </c>
      <c r="J733" s="36">
        <v>1.42</v>
      </c>
      <c r="K733" s="35">
        <f t="shared" si="78"/>
        <v>377.71999999999997</v>
      </c>
      <c r="L733" s="33" t="s">
        <v>1733</v>
      </c>
      <c r="M733" s="33" t="s">
        <v>1734</v>
      </c>
      <c r="N733" s="33" t="s">
        <v>3967</v>
      </c>
      <c r="O733" s="37" t="s">
        <v>87</v>
      </c>
      <c r="P733" s="33" t="str">
        <f t="shared" si="79"/>
        <v>ja</v>
      </c>
      <c r="Q733" s="33" t="str">
        <f t="shared" si="80"/>
        <v>2021–2025</v>
      </c>
      <c r="R733" s="38">
        <f t="shared" si="81"/>
        <v>0.1</v>
      </c>
      <c r="S733" s="35">
        <f t="shared" si="82"/>
        <v>339.94799999999998</v>
      </c>
      <c r="T733" s="39"/>
      <c r="U733" s="33" t="str">
        <f>IF(OR(T733="x",ISNUMBER(MATCH(SUBSTITUTE(A733,"-",""),Kundenbestand!$C$5:$C$3004,0)),ISNUMBER(MATCH(SUBSTITUTE(B733,"-",""),Kundenbestand!$C$5:$C$3004,0))),"x","")</f>
        <v/>
      </c>
      <c r="V733" s="35">
        <f t="shared" si="83"/>
        <v>0</v>
      </c>
    </row>
    <row r="734" spans="1:22" x14ac:dyDescent="0.3">
      <c r="A734" s="33" t="s">
        <v>3968</v>
      </c>
      <c r="B734" s="33" t="s">
        <v>3969</v>
      </c>
      <c r="C734" s="33" t="s">
        <v>233</v>
      </c>
      <c r="D734" s="33" t="s">
        <v>3970</v>
      </c>
      <c r="E734" s="33" t="s">
        <v>3971</v>
      </c>
      <c r="F734" s="33" t="s">
        <v>3972</v>
      </c>
      <c r="G734" s="34">
        <v>45061</v>
      </c>
      <c r="H734" s="33">
        <f t="shared" si="77"/>
        <v>2023</v>
      </c>
      <c r="I734" s="35">
        <v>476</v>
      </c>
      <c r="J734" s="36">
        <v>1.42</v>
      </c>
      <c r="K734" s="35">
        <f t="shared" si="78"/>
        <v>675.92</v>
      </c>
      <c r="L734" s="33" t="s">
        <v>1733</v>
      </c>
      <c r="M734" s="33" t="s">
        <v>1734</v>
      </c>
      <c r="N734" s="33" t="s">
        <v>3973</v>
      </c>
      <c r="O734" s="37" t="s">
        <v>118</v>
      </c>
      <c r="P734" s="33" t="str">
        <f t="shared" si="79"/>
        <v>ja</v>
      </c>
      <c r="Q734" s="33" t="str">
        <f t="shared" si="80"/>
        <v>2021–2025</v>
      </c>
      <c r="R734" s="38">
        <f t="shared" si="81"/>
        <v>0.1</v>
      </c>
      <c r="S734" s="35">
        <f t="shared" si="82"/>
        <v>608.32799999999997</v>
      </c>
      <c r="T734" s="39"/>
      <c r="U734" s="33" t="str">
        <f>IF(OR(T734="x",ISNUMBER(MATCH(SUBSTITUTE(A734,"-",""),Kundenbestand!$C$5:$C$3004,0)),ISNUMBER(MATCH(SUBSTITUTE(B734,"-",""),Kundenbestand!$C$5:$C$3004,0))),"x","")</f>
        <v/>
      </c>
      <c r="V734" s="35">
        <f t="shared" si="83"/>
        <v>0</v>
      </c>
    </row>
    <row r="735" spans="1:22" x14ac:dyDescent="0.3">
      <c r="A735" s="33" t="s">
        <v>3974</v>
      </c>
      <c r="B735" s="33" t="s">
        <v>3975</v>
      </c>
      <c r="C735" s="33" t="s">
        <v>233</v>
      </c>
      <c r="D735" s="33" t="s">
        <v>3976</v>
      </c>
      <c r="E735" s="33" t="s">
        <v>3977</v>
      </c>
      <c r="F735" s="33" t="s">
        <v>3978</v>
      </c>
      <c r="G735" s="34">
        <v>45096</v>
      </c>
      <c r="H735" s="33">
        <f t="shared" si="77"/>
        <v>2023</v>
      </c>
      <c r="I735" s="35">
        <v>196</v>
      </c>
      <c r="J735" s="36">
        <v>1.42</v>
      </c>
      <c r="K735" s="35">
        <f t="shared" si="78"/>
        <v>278.32</v>
      </c>
      <c r="L735" s="33" t="s">
        <v>1733</v>
      </c>
      <c r="M735" s="33" t="s">
        <v>1734</v>
      </c>
      <c r="N735" s="33" t="s">
        <v>3979</v>
      </c>
      <c r="O735" s="37" t="s">
        <v>118</v>
      </c>
      <c r="P735" s="33" t="str">
        <f t="shared" si="79"/>
        <v>ja</v>
      </c>
      <c r="Q735" s="33" t="str">
        <f t="shared" si="80"/>
        <v>2021–2025</v>
      </c>
      <c r="R735" s="38">
        <f t="shared" si="81"/>
        <v>0.1</v>
      </c>
      <c r="S735" s="35">
        <f t="shared" si="82"/>
        <v>250.488</v>
      </c>
      <c r="T735" s="39"/>
      <c r="U735" s="33" t="str">
        <f>IF(OR(T735="x",ISNUMBER(MATCH(SUBSTITUTE(A735,"-",""),Kundenbestand!$C$5:$C$3004,0)),ISNUMBER(MATCH(SUBSTITUTE(B735,"-",""),Kundenbestand!$C$5:$C$3004,0))),"x","")</f>
        <v/>
      </c>
      <c r="V735" s="35">
        <f t="shared" si="83"/>
        <v>0</v>
      </c>
    </row>
    <row r="736" spans="1:22" x14ac:dyDescent="0.3">
      <c r="A736" s="33" t="s">
        <v>3980</v>
      </c>
      <c r="B736" s="33" t="s">
        <v>3981</v>
      </c>
      <c r="C736" s="33" t="s">
        <v>233</v>
      </c>
      <c r="D736" s="33" t="s">
        <v>3982</v>
      </c>
      <c r="E736" s="33" t="s">
        <v>3983</v>
      </c>
      <c r="F736" s="33"/>
      <c r="G736" s="34">
        <v>45061</v>
      </c>
      <c r="H736" s="33">
        <f t="shared" si="77"/>
        <v>2023</v>
      </c>
      <c r="I736" s="35">
        <v>196</v>
      </c>
      <c r="J736" s="36">
        <v>1.42</v>
      </c>
      <c r="K736" s="35">
        <f t="shared" si="78"/>
        <v>278.32</v>
      </c>
      <c r="L736" s="33" t="s">
        <v>1733</v>
      </c>
      <c r="M736" s="33" t="s">
        <v>1734</v>
      </c>
      <c r="N736" s="33" t="s">
        <v>3984</v>
      </c>
      <c r="O736" s="37" t="s">
        <v>87</v>
      </c>
      <c r="P736" s="33" t="str">
        <f t="shared" si="79"/>
        <v>ja</v>
      </c>
      <c r="Q736" s="33" t="str">
        <f t="shared" si="80"/>
        <v>2021–2025</v>
      </c>
      <c r="R736" s="38">
        <f t="shared" si="81"/>
        <v>0.1</v>
      </c>
      <c r="S736" s="35">
        <f t="shared" si="82"/>
        <v>250.488</v>
      </c>
      <c r="T736" s="39"/>
      <c r="U736" s="33" t="str">
        <f>IF(OR(T736="x",ISNUMBER(MATCH(SUBSTITUTE(A736,"-",""),Kundenbestand!$C$5:$C$3004,0)),ISNUMBER(MATCH(SUBSTITUTE(B736,"-",""),Kundenbestand!$C$5:$C$3004,0))),"x","")</f>
        <v/>
      </c>
      <c r="V736" s="35">
        <f t="shared" si="83"/>
        <v>0</v>
      </c>
    </row>
    <row r="737" spans="1:22" x14ac:dyDescent="0.3">
      <c r="A737" s="33" t="s">
        <v>3985</v>
      </c>
      <c r="B737" s="33" t="s">
        <v>3986</v>
      </c>
      <c r="C737" s="33" t="s">
        <v>233</v>
      </c>
      <c r="D737" s="33" t="s">
        <v>1838</v>
      </c>
      <c r="E737" s="33" t="s">
        <v>3987</v>
      </c>
      <c r="F737" s="33" t="s">
        <v>3988</v>
      </c>
      <c r="G737" s="34">
        <v>44997</v>
      </c>
      <c r="H737" s="33">
        <f t="shared" si="77"/>
        <v>2023</v>
      </c>
      <c r="I737" s="35">
        <v>210</v>
      </c>
      <c r="J737" s="36">
        <v>1.42</v>
      </c>
      <c r="K737" s="35">
        <f t="shared" si="78"/>
        <v>298.2</v>
      </c>
      <c r="L737" s="33" t="s">
        <v>1733</v>
      </c>
      <c r="M737" s="33" t="s">
        <v>1734</v>
      </c>
      <c r="N737" s="33" t="s">
        <v>3989</v>
      </c>
      <c r="O737" s="37" t="s">
        <v>87</v>
      </c>
      <c r="P737" s="33" t="str">
        <f t="shared" si="79"/>
        <v>ja</v>
      </c>
      <c r="Q737" s="33" t="str">
        <f t="shared" si="80"/>
        <v>2021–2025</v>
      </c>
      <c r="R737" s="38">
        <f t="shared" si="81"/>
        <v>0.1</v>
      </c>
      <c r="S737" s="35">
        <f t="shared" si="82"/>
        <v>268.38</v>
      </c>
      <c r="T737" s="39"/>
      <c r="U737" s="33" t="str">
        <f>IF(OR(T737="x",ISNUMBER(MATCH(SUBSTITUTE(A737,"-",""),Kundenbestand!$C$5:$C$3004,0)),ISNUMBER(MATCH(SUBSTITUTE(B737,"-",""),Kundenbestand!$C$5:$C$3004,0))),"x","")</f>
        <v/>
      </c>
      <c r="V737" s="35">
        <f t="shared" si="83"/>
        <v>0</v>
      </c>
    </row>
    <row r="738" spans="1:22" x14ac:dyDescent="0.3">
      <c r="A738" s="33" t="s">
        <v>3990</v>
      </c>
      <c r="B738" s="33" t="s">
        <v>3991</v>
      </c>
      <c r="C738" s="33" t="s">
        <v>233</v>
      </c>
      <c r="D738" s="33" t="s">
        <v>3992</v>
      </c>
      <c r="E738" s="33" t="s">
        <v>3993</v>
      </c>
      <c r="F738" s="33" t="s">
        <v>3994</v>
      </c>
      <c r="G738" s="34">
        <v>45018</v>
      </c>
      <c r="H738" s="33">
        <f t="shared" si="77"/>
        <v>2023</v>
      </c>
      <c r="I738" s="35">
        <v>266</v>
      </c>
      <c r="J738" s="36">
        <v>1.42</v>
      </c>
      <c r="K738" s="35">
        <f t="shared" si="78"/>
        <v>377.71999999999997</v>
      </c>
      <c r="L738" s="33" t="s">
        <v>1733</v>
      </c>
      <c r="M738" s="33" t="s">
        <v>1734</v>
      </c>
      <c r="N738" s="33" t="s">
        <v>3995</v>
      </c>
      <c r="O738" s="37" t="s">
        <v>94</v>
      </c>
      <c r="P738" s="33" t="str">
        <f t="shared" si="79"/>
        <v>ja</v>
      </c>
      <c r="Q738" s="33" t="str">
        <f t="shared" si="80"/>
        <v>2021–2025</v>
      </c>
      <c r="R738" s="38">
        <f t="shared" si="81"/>
        <v>0.1</v>
      </c>
      <c r="S738" s="35">
        <f t="shared" si="82"/>
        <v>339.94799999999998</v>
      </c>
      <c r="T738" s="39"/>
      <c r="U738" s="33" t="str">
        <f>IF(OR(T738="x",ISNUMBER(MATCH(SUBSTITUTE(A738,"-",""),Kundenbestand!$C$5:$C$3004,0)),ISNUMBER(MATCH(SUBSTITUTE(B738,"-",""),Kundenbestand!$C$5:$C$3004,0))),"x","")</f>
        <v/>
      </c>
      <c r="V738" s="35">
        <f t="shared" si="83"/>
        <v>0</v>
      </c>
    </row>
    <row r="739" spans="1:22" x14ac:dyDescent="0.3">
      <c r="A739" s="33" t="s">
        <v>3996</v>
      </c>
      <c r="B739" s="33" t="s">
        <v>3997</v>
      </c>
      <c r="C739" s="33" t="s">
        <v>233</v>
      </c>
      <c r="D739" s="33" t="s">
        <v>2463</v>
      </c>
      <c r="E739" s="33" t="s">
        <v>3998</v>
      </c>
      <c r="F739" s="33" t="s">
        <v>3999</v>
      </c>
      <c r="G739" s="34">
        <v>44997</v>
      </c>
      <c r="H739" s="33">
        <f t="shared" si="77"/>
        <v>2023</v>
      </c>
      <c r="I739" s="35">
        <v>140</v>
      </c>
      <c r="J739" s="36">
        <v>1.42</v>
      </c>
      <c r="K739" s="35">
        <f t="shared" si="78"/>
        <v>198.79999999999998</v>
      </c>
      <c r="L739" s="33" t="s">
        <v>1733</v>
      </c>
      <c r="M739" s="33" t="s">
        <v>1734</v>
      </c>
      <c r="N739" s="33" t="s">
        <v>4000</v>
      </c>
      <c r="O739" s="37" t="s">
        <v>118</v>
      </c>
      <c r="P739" s="33" t="str">
        <f t="shared" si="79"/>
        <v>ja</v>
      </c>
      <c r="Q739" s="33" t="str">
        <f t="shared" si="80"/>
        <v>2021–2025</v>
      </c>
      <c r="R739" s="38">
        <f t="shared" si="81"/>
        <v>0.1</v>
      </c>
      <c r="S739" s="35">
        <f t="shared" si="82"/>
        <v>178.92</v>
      </c>
      <c r="T739" s="39"/>
      <c r="U739" s="33" t="str">
        <f>IF(OR(T739="x",ISNUMBER(MATCH(SUBSTITUTE(A739,"-",""),Kundenbestand!$C$5:$C$3004,0)),ISNUMBER(MATCH(SUBSTITUTE(B739,"-",""),Kundenbestand!$C$5:$C$3004,0))),"x","")</f>
        <v/>
      </c>
      <c r="V739" s="35">
        <f t="shared" si="83"/>
        <v>0</v>
      </c>
    </row>
    <row r="740" spans="1:22" x14ac:dyDescent="0.3">
      <c r="A740" s="33" t="s">
        <v>4001</v>
      </c>
      <c r="B740" s="33" t="s">
        <v>4002</v>
      </c>
      <c r="C740" s="33" t="s">
        <v>233</v>
      </c>
      <c r="D740" s="33" t="s">
        <v>349</v>
      </c>
      <c r="E740" s="33" t="s">
        <v>4003</v>
      </c>
      <c r="F740" s="33" t="s">
        <v>4003</v>
      </c>
      <c r="G740" s="34">
        <v>45124</v>
      </c>
      <c r="H740" s="33">
        <f t="shared" si="77"/>
        <v>2023</v>
      </c>
      <c r="I740" s="35">
        <v>168</v>
      </c>
      <c r="J740" s="36">
        <v>1.42</v>
      </c>
      <c r="K740" s="35">
        <f t="shared" si="78"/>
        <v>238.56</v>
      </c>
      <c r="L740" s="33" t="s">
        <v>1733</v>
      </c>
      <c r="M740" s="33" t="s">
        <v>1734</v>
      </c>
      <c r="N740" s="33" t="s">
        <v>4004</v>
      </c>
      <c r="O740" s="37" t="s">
        <v>118</v>
      </c>
      <c r="P740" s="33" t="str">
        <f t="shared" si="79"/>
        <v>ja</v>
      </c>
      <c r="Q740" s="33" t="str">
        <f t="shared" si="80"/>
        <v>2021–2025</v>
      </c>
      <c r="R740" s="38">
        <f t="shared" si="81"/>
        <v>0.1</v>
      </c>
      <c r="S740" s="35">
        <f t="shared" si="82"/>
        <v>214.70400000000001</v>
      </c>
      <c r="T740" s="39"/>
      <c r="U740" s="33" t="str">
        <f>IF(OR(T740="x",ISNUMBER(MATCH(SUBSTITUTE(A740,"-",""),Kundenbestand!$C$5:$C$3004,0)),ISNUMBER(MATCH(SUBSTITUTE(B740,"-",""),Kundenbestand!$C$5:$C$3004,0))),"x","")</f>
        <v/>
      </c>
      <c r="V740" s="35">
        <f t="shared" si="83"/>
        <v>0</v>
      </c>
    </row>
    <row r="741" spans="1:22" x14ac:dyDescent="0.3">
      <c r="A741" s="33" t="s">
        <v>4005</v>
      </c>
      <c r="B741" s="33" t="s">
        <v>4006</v>
      </c>
      <c r="C741" s="33" t="s">
        <v>233</v>
      </c>
      <c r="D741" s="33" t="s">
        <v>4007</v>
      </c>
      <c r="E741" s="33" t="s">
        <v>4008</v>
      </c>
      <c r="F741" s="33" t="s">
        <v>4009</v>
      </c>
      <c r="G741" s="34">
        <v>45432</v>
      </c>
      <c r="H741" s="33">
        <f t="shared" si="77"/>
        <v>2024</v>
      </c>
      <c r="I741" s="35">
        <v>147</v>
      </c>
      <c r="J741" s="36">
        <v>1.42</v>
      </c>
      <c r="K741" s="35">
        <f t="shared" si="78"/>
        <v>208.73999999999998</v>
      </c>
      <c r="L741" s="33" t="s">
        <v>1733</v>
      </c>
      <c r="M741" s="33" t="s">
        <v>1734</v>
      </c>
      <c r="N741" s="33" t="s">
        <v>4010</v>
      </c>
      <c r="O741" s="37" t="s">
        <v>87</v>
      </c>
      <c r="P741" s="33" t="str">
        <f t="shared" si="79"/>
        <v>ja</v>
      </c>
      <c r="Q741" s="33" t="str">
        <f t="shared" si="80"/>
        <v>2021–2025</v>
      </c>
      <c r="R741" s="38">
        <f t="shared" si="81"/>
        <v>0.1</v>
      </c>
      <c r="S741" s="35">
        <f t="shared" si="82"/>
        <v>187.86599999999999</v>
      </c>
      <c r="T741" s="39"/>
      <c r="U741" s="33" t="str">
        <f>IF(OR(T741="x",ISNUMBER(MATCH(SUBSTITUTE(A741,"-",""),Kundenbestand!$C$5:$C$3004,0)),ISNUMBER(MATCH(SUBSTITUTE(B741,"-",""),Kundenbestand!$C$5:$C$3004,0))),"x","")</f>
        <v/>
      </c>
      <c r="V741" s="35">
        <f t="shared" si="83"/>
        <v>0</v>
      </c>
    </row>
    <row r="742" spans="1:22" x14ac:dyDescent="0.3">
      <c r="A742" s="33" t="s">
        <v>4011</v>
      </c>
      <c r="B742" s="33" t="s">
        <v>4012</v>
      </c>
      <c r="C742" s="33" t="s">
        <v>233</v>
      </c>
      <c r="D742" s="33" t="s">
        <v>4013</v>
      </c>
      <c r="E742" s="33" t="s">
        <v>4014</v>
      </c>
      <c r="F742" s="33" t="s">
        <v>4015</v>
      </c>
      <c r="G742" s="34">
        <v>45158</v>
      </c>
      <c r="H742" s="33">
        <f t="shared" si="77"/>
        <v>2023</v>
      </c>
      <c r="I742" s="35">
        <v>140</v>
      </c>
      <c r="J742" s="36">
        <v>1.42</v>
      </c>
      <c r="K742" s="35">
        <f t="shared" si="78"/>
        <v>198.79999999999998</v>
      </c>
      <c r="L742" s="33" t="s">
        <v>1733</v>
      </c>
      <c r="M742" s="33" t="s">
        <v>1734</v>
      </c>
      <c r="N742" s="33" t="s">
        <v>4016</v>
      </c>
      <c r="O742" s="37" t="s">
        <v>94</v>
      </c>
      <c r="P742" s="33" t="str">
        <f t="shared" si="79"/>
        <v>ja</v>
      </c>
      <c r="Q742" s="33" t="str">
        <f t="shared" si="80"/>
        <v>2021–2025</v>
      </c>
      <c r="R742" s="38">
        <f t="shared" si="81"/>
        <v>0.1</v>
      </c>
      <c r="S742" s="35">
        <f t="shared" si="82"/>
        <v>178.92</v>
      </c>
      <c r="T742" s="39"/>
      <c r="U742" s="33" t="str">
        <f>IF(OR(T742="x",ISNUMBER(MATCH(SUBSTITUTE(A742,"-",""),Kundenbestand!$C$5:$C$3004,0)),ISNUMBER(MATCH(SUBSTITUTE(B742,"-",""),Kundenbestand!$C$5:$C$3004,0))),"x","")</f>
        <v/>
      </c>
      <c r="V742" s="35">
        <f t="shared" si="83"/>
        <v>0</v>
      </c>
    </row>
    <row r="743" spans="1:22" x14ac:dyDescent="0.3">
      <c r="A743" s="33" t="s">
        <v>4017</v>
      </c>
      <c r="B743" s="33" t="s">
        <v>4018</v>
      </c>
      <c r="C743" s="33" t="s">
        <v>233</v>
      </c>
      <c r="D743" s="33" t="s">
        <v>4019</v>
      </c>
      <c r="E743" s="33" t="s">
        <v>4020</v>
      </c>
      <c r="F743" s="33"/>
      <c r="G743" s="34">
        <v>45096</v>
      </c>
      <c r="H743" s="33">
        <f t="shared" si="77"/>
        <v>2023</v>
      </c>
      <c r="I743" s="35">
        <v>126</v>
      </c>
      <c r="J743" s="36">
        <v>1.42</v>
      </c>
      <c r="K743" s="35">
        <f t="shared" si="78"/>
        <v>178.92</v>
      </c>
      <c r="L743" s="33" t="s">
        <v>1733</v>
      </c>
      <c r="M743" s="33" t="s">
        <v>1734</v>
      </c>
      <c r="N743" s="33" t="s">
        <v>4021</v>
      </c>
      <c r="O743" s="37" t="s">
        <v>87</v>
      </c>
      <c r="P743" s="33" t="str">
        <f t="shared" si="79"/>
        <v>ja</v>
      </c>
      <c r="Q743" s="33" t="str">
        <f t="shared" si="80"/>
        <v>2021–2025</v>
      </c>
      <c r="R743" s="38">
        <f t="shared" si="81"/>
        <v>0.1</v>
      </c>
      <c r="S743" s="35">
        <f t="shared" si="82"/>
        <v>161.02799999999999</v>
      </c>
      <c r="T743" s="39"/>
      <c r="U743" s="33" t="str">
        <f>IF(OR(T743="x",ISNUMBER(MATCH(SUBSTITUTE(A743,"-",""),Kundenbestand!$C$5:$C$3004,0)),ISNUMBER(MATCH(SUBSTITUTE(B743,"-",""),Kundenbestand!$C$5:$C$3004,0))),"x","")</f>
        <v/>
      </c>
      <c r="V743" s="35">
        <f t="shared" si="83"/>
        <v>0</v>
      </c>
    </row>
    <row r="744" spans="1:22" x14ac:dyDescent="0.3">
      <c r="A744" s="33" t="s">
        <v>4022</v>
      </c>
      <c r="B744" s="33" t="s">
        <v>4023</v>
      </c>
      <c r="C744" s="33" t="s">
        <v>233</v>
      </c>
      <c r="D744" s="33" t="s">
        <v>4024</v>
      </c>
      <c r="E744" s="33" t="s">
        <v>4025</v>
      </c>
      <c r="F744" s="33"/>
      <c r="G744" s="34">
        <v>45228</v>
      </c>
      <c r="H744" s="33">
        <f t="shared" si="77"/>
        <v>2023</v>
      </c>
      <c r="I744" s="35">
        <v>196</v>
      </c>
      <c r="J744" s="36">
        <v>1.42</v>
      </c>
      <c r="K744" s="35">
        <f t="shared" si="78"/>
        <v>278.32</v>
      </c>
      <c r="L744" s="33" t="s">
        <v>1733</v>
      </c>
      <c r="M744" s="33" t="s">
        <v>1734</v>
      </c>
      <c r="N744" s="33" t="s">
        <v>4026</v>
      </c>
      <c r="O744" s="37" t="s">
        <v>87</v>
      </c>
      <c r="P744" s="33" t="str">
        <f t="shared" si="79"/>
        <v>ja</v>
      </c>
      <c r="Q744" s="33" t="str">
        <f t="shared" si="80"/>
        <v>2021–2025</v>
      </c>
      <c r="R744" s="38">
        <f t="shared" si="81"/>
        <v>0.1</v>
      </c>
      <c r="S744" s="35">
        <f t="shared" si="82"/>
        <v>250.488</v>
      </c>
      <c r="T744" s="39"/>
      <c r="U744" s="33" t="str">
        <f>IF(OR(T744="x",ISNUMBER(MATCH(SUBSTITUTE(A744,"-",""),Kundenbestand!$C$5:$C$3004,0)),ISNUMBER(MATCH(SUBSTITUTE(B744,"-",""),Kundenbestand!$C$5:$C$3004,0))),"x","")</f>
        <v/>
      </c>
      <c r="V744" s="35">
        <f t="shared" si="83"/>
        <v>0</v>
      </c>
    </row>
    <row r="745" spans="1:22" x14ac:dyDescent="0.3">
      <c r="A745" s="33" t="s">
        <v>4027</v>
      </c>
      <c r="B745" s="33" t="s">
        <v>4028</v>
      </c>
      <c r="C745" s="33" t="s">
        <v>233</v>
      </c>
      <c r="D745" s="33" t="s">
        <v>4029</v>
      </c>
      <c r="E745" s="33" t="s">
        <v>4030</v>
      </c>
      <c r="F745" s="33"/>
      <c r="G745" s="34">
        <v>45061</v>
      </c>
      <c r="H745" s="33">
        <f t="shared" si="77"/>
        <v>2023</v>
      </c>
      <c r="I745" s="35">
        <v>168</v>
      </c>
      <c r="J745" s="36">
        <v>1.42</v>
      </c>
      <c r="K745" s="35">
        <f t="shared" si="78"/>
        <v>238.56</v>
      </c>
      <c r="L745" s="33" t="s">
        <v>1733</v>
      </c>
      <c r="M745" s="33" t="s">
        <v>1734</v>
      </c>
      <c r="N745" s="33" t="s">
        <v>4031</v>
      </c>
      <c r="O745" s="37" t="s">
        <v>87</v>
      </c>
      <c r="P745" s="33" t="str">
        <f t="shared" si="79"/>
        <v>ja</v>
      </c>
      <c r="Q745" s="33" t="str">
        <f t="shared" si="80"/>
        <v>2021–2025</v>
      </c>
      <c r="R745" s="38">
        <f t="shared" si="81"/>
        <v>0.1</v>
      </c>
      <c r="S745" s="35">
        <f t="shared" si="82"/>
        <v>214.70400000000001</v>
      </c>
      <c r="T745" s="39"/>
      <c r="U745" s="33" t="str">
        <f>IF(OR(T745="x",ISNUMBER(MATCH(SUBSTITUTE(A745,"-",""),Kundenbestand!$C$5:$C$3004,0)),ISNUMBER(MATCH(SUBSTITUTE(B745,"-",""),Kundenbestand!$C$5:$C$3004,0))),"x","")</f>
        <v/>
      </c>
      <c r="V745" s="35">
        <f t="shared" si="83"/>
        <v>0</v>
      </c>
    </row>
    <row r="746" spans="1:22" x14ac:dyDescent="0.3">
      <c r="A746" s="33" t="s">
        <v>4032</v>
      </c>
      <c r="B746" s="33" t="s">
        <v>4033</v>
      </c>
      <c r="C746" s="33" t="s">
        <v>233</v>
      </c>
      <c r="D746" s="33" t="s">
        <v>4034</v>
      </c>
      <c r="E746" s="33" t="s">
        <v>4035</v>
      </c>
      <c r="F746" s="33" t="s">
        <v>4036</v>
      </c>
      <c r="G746" s="34">
        <v>45460</v>
      </c>
      <c r="H746" s="33">
        <f t="shared" si="77"/>
        <v>2024</v>
      </c>
      <c r="I746" s="35">
        <v>203</v>
      </c>
      <c r="J746" s="36">
        <v>1.42</v>
      </c>
      <c r="K746" s="35">
        <f t="shared" si="78"/>
        <v>288.26</v>
      </c>
      <c r="L746" s="33" t="s">
        <v>1733</v>
      </c>
      <c r="M746" s="33" t="s">
        <v>1734</v>
      </c>
      <c r="N746" s="33" t="s">
        <v>4037</v>
      </c>
      <c r="O746" s="37" t="s">
        <v>118</v>
      </c>
      <c r="P746" s="33" t="str">
        <f t="shared" si="79"/>
        <v>ja</v>
      </c>
      <c r="Q746" s="33" t="str">
        <f t="shared" si="80"/>
        <v>2021–2025</v>
      </c>
      <c r="R746" s="38">
        <f t="shared" si="81"/>
        <v>0.1</v>
      </c>
      <c r="S746" s="35">
        <f t="shared" si="82"/>
        <v>259.43400000000003</v>
      </c>
      <c r="T746" s="39"/>
      <c r="U746" s="33" t="str">
        <f>IF(OR(T746="x",ISNUMBER(MATCH(SUBSTITUTE(A746,"-",""),Kundenbestand!$C$5:$C$3004,0)),ISNUMBER(MATCH(SUBSTITUTE(B746,"-",""),Kundenbestand!$C$5:$C$3004,0))),"x","")</f>
        <v/>
      </c>
      <c r="V746" s="35">
        <f t="shared" si="83"/>
        <v>0</v>
      </c>
    </row>
    <row r="747" spans="1:22" x14ac:dyDescent="0.3">
      <c r="A747" s="33" t="s">
        <v>4038</v>
      </c>
      <c r="B747" s="33" t="s">
        <v>4039</v>
      </c>
      <c r="C747" s="33" t="s">
        <v>233</v>
      </c>
      <c r="D747" s="33" t="s">
        <v>4040</v>
      </c>
      <c r="E747" s="33" t="s">
        <v>4041</v>
      </c>
      <c r="F747" s="33" t="s">
        <v>4042</v>
      </c>
      <c r="G747" s="34">
        <v>45061</v>
      </c>
      <c r="H747" s="33">
        <f t="shared" si="77"/>
        <v>2023</v>
      </c>
      <c r="I747" s="35">
        <v>140</v>
      </c>
      <c r="J747" s="36">
        <v>1.42</v>
      </c>
      <c r="K747" s="35">
        <f t="shared" si="78"/>
        <v>198.79999999999998</v>
      </c>
      <c r="L747" s="33" t="s">
        <v>1733</v>
      </c>
      <c r="M747" s="33" t="s">
        <v>1734</v>
      </c>
      <c r="N747" s="33" t="s">
        <v>4043</v>
      </c>
      <c r="O747" s="37" t="s">
        <v>118</v>
      </c>
      <c r="P747" s="33" t="str">
        <f t="shared" si="79"/>
        <v>ja</v>
      </c>
      <c r="Q747" s="33" t="str">
        <f t="shared" si="80"/>
        <v>2021–2025</v>
      </c>
      <c r="R747" s="38">
        <f t="shared" si="81"/>
        <v>0.1</v>
      </c>
      <c r="S747" s="35">
        <f t="shared" si="82"/>
        <v>178.92</v>
      </c>
      <c r="T747" s="39"/>
      <c r="U747" s="33" t="str">
        <f>IF(OR(T747="x",ISNUMBER(MATCH(SUBSTITUTE(A747,"-",""),Kundenbestand!$C$5:$C$3004,0)),ISNUMBER(MATCH(SUBSTITUTE(B747,"-",""),Kundenbestand!$C$5:$C$3004,0))),"x","")</f>
        <v/>
      </c>
      <c r="V747" s="35">
        <f t="shared" si="83"/>
        <v>0</v>
      </c>
    </row>
    <row r="748" spans="1:22" x14ac:dyDescent="0.3">
      <c r="A748" s="33" t="s">
        <v>4044</v>
      </c>
      <c r="B748" s="33" t="s">
        <v>4045</v>
      </c>
      <c r="C748" s="33" t="s">
        <v>233</v>
      </c>
      <c r="D748" s="33" t="s">
        <v>4046</v>
      </c>
      <c r="E748" s="33" t="s">
        <v>4047</v>
      </c>
      <c r="F748" s="33" t="s">
        <v>2340</v>
      </c>
      <c r="G748" s="34">
        <v>45917</v>
      </c>
      <c r="H748" s="33">
        <f t="shared" si="77"/>
        <v>2025</v>
      </c>
      <c r="I748" s="35">
        <v>224</v>
      </c>
      <c r="J748" s="36">
        <v>1.42</v>
      </c>
      <c r="K748" s="35">
        <f t="shared" si="78"/>
        <v>318.08</v>
      </c>
      <c r="L748" s="33" t="s">
        <v>1733</v>
      </c>
      <c r="M748" s="33" t="s">
        <v>1734</v>
      </c>
      <c r="N748" s="33" t="s">
        <v>470</v>
      </c>
      <c r="O748" s="37" t="s">
        <v>87</v>
      </c>
      <c r="P748" s="33" t="str">
        <f t="shared" si="79"/>
        <v>ja</v>
      </c>
      <c r="Q748" s="33" t="str">
        <f t="shared" si="80"/>
        <v>2021–2025</v>
      </c>
      <c r="R748" s="38">
        <f t="shared" si="81"/>
        <v>0.1</v>
      </c>
      <c r="S748" s="35">
        <f t="shared" si="82"/>
        <v>286.27199999999999</v>
      </c>
      <c r="T748" s="39"/>
      <c r="U748" s="33" t="str">
        <f>IF(OR(T748="x",ISNUMBER(MATCH(SUBSTITUTE(A748,"-",""),Kundenbestand!$C$5:$C$3004,0)),ISNUMBER(MATCH(SUBSTITUTE(B748,"-",""),Kundenbestand!$C$5:$C$3004,0))),"x","")</f>
        <v/>
      </c>
      <c r="V748" s="35">
        <f t="shared" si="83"/>
        <v>0</v>
      </c>
    </row>
    <row r="749" spans="1:22" x14ac:dyDescent="0.3">
      <c r="A749" s="33" t="s">
        <v>4048</v>
      </c>
      <c r="B749" s="33" t="s">
        <v>4049</v>
      </c>
      <c r="C749" s="33" t="s">
        <v>233</v>
      </c>
      <c r="D749" s="33" t="s">
        <v>4050</v>
      </c>
      <c r="E749" s="33" t="s">
        <v>4051</v>
      </c>
      <c r="F749" s="33" t="s">
        <v>4052</v>
      </c>
      <c r="G749" s="34">
        <v>44997</v>
      </c>
      <c r="H749" s="33">
        <f t="shared" si="77"/>
        <v>2023</v>
      </c>
      <c r="I749" s="35">
        <v>140</v>
      </c>
      <c r="J749" s="36">
        <v>1.42</v>
      </c>
      <c r="K749" s="35">
        <f t="shared" si="78"/>
        <v>198.79999999999998</v>
      </c>
      <c r="L749" s="33" t="s">
        <v>1733</v>
      </c>
      <c r="M749" s="33" t="s">
        <v>1734</v>
      </c>
      <c r="N749" s="33" t="s">
        <v>4053</v>
      </c>
      <c r="O749" s="37" t="s">
        <v>118</v>
      </c>
      <c r="P749" s="33" t="str">
        <f t="shared" si="79"/>
        <v>ja</v>
      </c>
      <c r="Q749" s="33" t="str">
        <f t="shared" si="80"/>
        <v>2021–2025</v>
      </c>
      <c r="R749" s="38">
        <f t="shared" si="81"/>
        <v>0.1</v>
      </c>
      <c r="S749" s="35">
        <f t="shared" si="82"/>
        <v>178.92</v>
      </c>
      <c r="T749" s="39"/>
      <c r="U749" s="33" t="str">
        <f>IF(OR(T749="x",ISNUMBER(MATCH(SUBSTITUTE(A749,"-",""),Kundenbestand!$C$5:$C$3004,0)),ISNUMBER(MATCH(SUBSTITUTE(B749,"-",""),Kundenbestand!$C$5:$C$3004,0))),"x","")</f>
        <v/>
      </c>
      <c r="V749" s="35">
        <f t="shared" si="83"/>
        <v>0</v>
      </c>
    </row>
    <row r="750" spans="1:22" x14ac:dyDescent="0.3">
      <c r="A750" s="33" t="s">
        <v>4054</v>
      </c>
      <c r="B750" s="33" t="s">
        <v>4055</v>
      </c>
      <c r="C750" s="33" t="s">
        <v>233</v>
      </c>
      <c r="D750" s="33" t="s">
        <v>2101</v>
      </c>
      <c r="E750" s="33" t="s">
        <v>4056</v>
      </c>
      <c r="F750" s="33" t="s">
        <v>4057</v>
      </c>
      <c r="G750" s="34">
        <v>45033</v>
      </c>
      <c r="H750" s="33">
        <f t="shared" si="77"/>
        <v>2023</v>
      </c>
      <c r="I750" s="35">
        <v>126</v>
      </c>
      <c r="J750" s="36">
        <v>1.42</v>
      </c>
      <c r="K750" s="35">
        <f t="shared" si="78"/>
        <v>178.92</v>
      </c>
      <c r="L750" s="33" t="s">
        <v>1733</v>
      </c>
      <c r="M750" s="33" t="s">
        <v>1734</v>
      </c>
      <c r="N750" s="33" t="s">
        <v>4058</v>
      </c>
      <c r="O750" s="37" t="s">
        <v>94</v>
      </c>
      <c r="P750" s="33" t="str">
        <f t="shared" si="79"/>
        <v>ja</v>
      </c>
      <c r="Q750" s="33" t="str">
        <f t="shared" si="80"/>
        <v>2021–2025</v>
      </c>
      <c r="R750" s="38">
        <f t="shared" si="81"/>
        <v>0.1</v>
      </c>
      <c r="S750" s="35">
        <f t="shared" si="82"/>
        <v>161.02799999999999</v>
      </c>
      <c r="T750" s="39"/>
      <c r="U750" s="33" t="str">
        <f>IF(OR(T750="x",ISNUMBER(MATCH(SUBSTITUTE(A750,"-",""),Kundenbestand!$C$5:$C$3004,0)),ISNUMBER(MATCH(SUBSTITUTE(B750,"-",""),Kundenbestand!$C$5:$C$3004,0))),"x","")</f>
        <v/>
      </c>
      <c r="V750" s="35">
        <f t="shared" si="83"/>
        <v>0</v>
      </c>
    </row>
    <row r="751" spans="1:22" x14ac:dyDescent="0.3">
      <c r="A751" s="33" t="s">
        <v>4059</v>
      </c>
      <c r="B751" s="33" t="s">
        <v>4060</v>
      </c>
      <c r="C751" s="33" t="s">
        <v>233</v>
      </c>
      <c r="D751" s="33" t="s">
        <v>313</v>
      </c>
      <c r="E751" s="33" t="s">
        <v>4061</v>
      </c>
      <c r="F751" s="33" t="s">
        <v>4062</v>
      </c>
      <c r="G751" s="34">
        <v>45096</v>
      </c>
      <c r="H751" s="33">
        <f t="shared" si="77"/>
        <v>2023</v>
      </c>
      <c r="I751" s="35">
        <v>112</v>
      </c>
      <c r="J751" s="36">
        <v>1.42</v>
      </c>
      <c r="K751" s="35">
        <f t="shared" si="78"/>
        <v>159.04</v>
      </c>
      <c r="L751" s="33" t="s">
        <v>1733</v>
      </c>
      <c r="M751" s="33" t="s">
        <v>1734</v>
      </c>
      <c r="N751" s="33" t="s">
        <v>4063</v>
      </c>
      <c r="O751" s="37" t="s">
        <v>94</v>
      </c>
      <c r="P751" s="33" t="str">
        <f t="shared" si="79"/>
        <v>ja</v>
      </c>
      <c r="Q751" s="33" t="str">
        <f t="shared" si="80"/>
        <v>2021–2025</v>
      </c>
      <c r="R751" s="38">
        <f t="shared" si="81"/>
        <v>0.1</v>
      </c>
      <c r="S751" s="35">
        <f t="shared" si="82"/>
        <v>143.136</v>
      </c>
      <c r="T751" s="39"/>
      <c r="U751" s="33" t="str">
        <f>IF(OR(T751="x",ISNUMBER(MATCH(SUBSTITUTE(A751,"-",""),Kundenbestand!$C$5:$C$3004,0)),ISNUMBER(MATCH(SUBSTITUTE(B751,"-",""),Kundenbestand!$C$5:$C$3004,0))),"x","")</f>
        <v/>
      </c>
      <c r="V751" s="35">
        <f t="shared" si="83"/>
        <v>0</v>
      </c>
    </row>
    <row r="752" spans="1:22" x14ac:dyDescent="0.3">
      <c r="A752" s="33" t="s">
        <v>4064</v>
      </c>
      <c r="B752" s="33" t="s">
        <v>4065</v>
      </c>
      <c r="C752" s="33" t="s">
        <v>233</v>
      </c>
      <c r="D752" s="33" t="s">
        <v>4066</v>
      </c>
      <c r="E752" s="33" t="s">
        <v>4067</v>
      </c>
      <c r="F752" s="33" t="s">
        <v>4068</v>
      </c>
      <c r="G752" s="34">
        <v>44997</v>
      </c>
      <c r="H752" s="33">
        <f t="shared" si="77"/>
        <v>2023</v>
      </c>
      <c r="I752" s="35">
        <v>140</v>
      </c>
      <c r="J752" s="36">
        <v>1.42</v>
      </c>
      <c r="K752" s="35">
        <f t="shared" si="78"/>
        <v>198.79999999999998</v>
      </c>
      <c r="L752" s="33" t="s">
        <v>1733</v>
      </c>
      <c r="M752" s="33" t="s">
        <v>1734</v>
      </c>
      <c r="N752" s="33" t="s">
        <v>4069</v>
      </c>
      <c r="O752" s="37" t="s">
        <v>80</v>
      </c>
      <c r="P752" s="33" t="str">
        <f t="shared" si="79"/>
        <v>ja</v>
      </c>
      <c r="Q752" s="33" t="str">
        <f t="shared" si="80"/>
        <v>2021–2025</v>
      </c>
      <c r="R752" s="38">
        <f t="shared" si="81"/>
        <v>0.1</v>
      </c>
      <c r="S752" s="35">
        <f t="shared" si="82"/>
        <v>178.92</v>
      </c>
      <c r="T752" s="39"/>
      <c r="U752" s="33" t="str">
        <f>IF(OR(T752="x",ISNUMBER(MATCH(SUBSTITUTE(A752,"-",""),Kundenbestand!$C$5:$C$3004,0)),ISNUMBER(MATCH(SUBSTITUTE(B752,"-",""),Kundenbestand!$C$5:$C$3004,0))),"x","")</f>
        <v/>
      </c>
      <c r="V752" s="35">
        <f t="shared" si="83"/>
        <v>0</v>
      </c>
    </row>
    <row r="753" spans="1:22" x14ac:dyDescent="0.3">
      <c r="A753" s="33" t="s">
        <v>4070</v>
      </c>
      <c r="B753" s="33" t="s">
        <v>4071</v>
      </c>
      <c r="C753" s="33" t="s">
        <v>233</v>
      </c>
      <c r="D753" s="33" t="s">
        <v>4072</v>
      </c>
      <c r="E753" s="33" t="s">
        <v>4073</v>
      </c>
      <c r="F753" s="33" t="s">
        <v>4074</v>
      </c>
      <c r="G753" s="34">
        <v>45061</v>
      </c>
      <c r="H753" s="33">
        <f t="shared" si="77"/>
        <v>2023</v>
      </c>
      <c r="I753" s="35">
        <v>126</v>
      </c>
      <c r="J753" s="36">
        <v>1.42</v>
      </c>
      <c r="K753" s="35">
        <f t="shared" si="78"/>
        <v>178.92</v>
      </c>
      <c r="L753" s="33" t="s">
        <v>1733</v>
      </c>
      <c r="M753" s="33" t="s">
        <v>1734</v>
      </c>
      <c r="N753" s="33" t="s">
        <v>4075</v>
      </c>
      <c r="O753" s="37" t="s">
        <v>118</v>
      </c>
      <c r="P753" s="33" t="str">
        <f t="shared" si="79"/>
        <v>ja</v>
      </c>
      <c r="Q753" s="33" t="str">
        <f t="shared" si="80"/>
        <v>2021–2025</v>
      </c>
      <c r="R753" s="38">
        <f t="shared" si="81"/>
        <v>0.1</v>
      </c>
      <c r="S753" s="35">
        <f t="shared" si="82"/>
        <v>161.02799999999999</v>
      </c>
      <c r="T753" s="39"/>
      <c r="U753" s="33" t="str">
        <f>IF(OR(T753="x",ISNUMBER(MATCH(SUBSTITUTE(A753,"-",""),Kundenbestand!$C$5:$C$3004,0)),ISNUMBER(MATCH(SUBSTITUTE(B753,"-",""),Kundenbestand!$C$5:$C$3004,0))),"x","")</f>
        <v/>
      </c>
      <c r="V753" s="35">
        <f t="shared" si="83"/>
        <v>0</v>
      </c>
    </row>
    <row r="754" spans="1:22" x14ac:dyDescent="0.3">
      <c r="A754" s="33" t="s">
        <v>4076</v>
      </c>
      <c r="B754" s="33" t="s">
        <v>4077</v>
      </c>
      <c r="C754" s="33" t="s">
        <v>233</v>
      </c>
      <c r="D754" s="33" t="s">
        <v>4078</v>
      </c>
      <c r="E754" s="33" t="s">
        <v>1817</v>
      </c>
      <c r="F754" s="33" t="s">
        <v>4079</v>
      </c>
      <c r="G754" s="34">
        <v>45124</v>
      </c>
      <c r="H754" s="33">
        <f t="shared" si="77"/>
        <v>2023</v>
      </c>
      <c r="I754" s="35">
        <v>175</v>
      </c>
      <c r="J754" s="36">
        <v>1.42</v>
      </c>
      <c r="K754" s="35">
        <f t="shared" si="78"/>
        <v>248.5</v>
      </c>
      <c r="L754" s="33" t="s">
        <v>1733</v>
      </c>
      <c r="M754" s="33" t="s">
        <v>1734</v>
      </c>
      <c r="N754" s="33" t="s">
        <v>4080</v>
      </c>
      <c r="O754" s="37" t="s">
        <v>87</v>
      </c>
      <c r="P754" s="33" t="str">
        <f t="shared" si="79"/>
        <v>ja</v>
      </c>
      <c r="Q754" s="33" t="str">
        <f t="shared" si="80"/>
        <v>2021–2025</v>
      </c>
      <c r="R754" s="38">
        <f t="shared" si="81"/>
        <v>0.1</v>
      </c>
      <c r="S754" s="35">
        <f t="shared" si="82"/>
        <v>223.65</v>
      </c>
      <c r="T754" s="39"/>
      <c r="U754" s="33" t="str">
        <f>IF(OR(T754="x",ISNUMBER(MATCH(SUBSTITUTE(A754,"-",""),Kundenbestand!$C$5:$C$3004,0)),ISNUMBER(MATCH(SUBSTITUTE(B754,"-",""),Kundenbestand!$C$5:$C$3004,0))),"x","")</f>
        <v/>
      </c>
      <c r="V754" s="35">
        <f t="shared" si="83"/>
        <v>0</v>
      </c>
    </row>
    <row r="755" spans="1:22" x14ac:dyDescent="0.3">
      <c r="A755" s="33" t="s">
        <v>4081</v>
      </c>
      <c r="B755" s="33" t="s">
        <v>4082</v>
      </c>
      <c r="C755" s="33" t="s">
        <v>233</v>
      </c>
      <c r="D755" s="33" t="s">
        <v>1603</v>
      </c>
      <c r="E755" s="33" t="s">
        <v>4083</v>
      </c>
      <c r="F755" s="33" t="s">
        <v>4084</v>
      </c>
      <c r="G755" s="34">
        <v>44997</v>
      </c>
      <c r="H755" s="33">
        <f t="shared" si="77"/>
        <v>2023</v>
      </c>
      <c r="I755" s="35">
        <v>84</v>
      </c>
      <c r="J755" s="36">
        <v>1.42</v>
      </c>
      <c r="K755" s="35">
        <f t="shared" si="78"/>
        <v>119.28</v>
      </c>
      <c r="L755" s="33" t="s">
        <v>1733</v>
      </c>
      <c r="M755" s="33" t="s">
        <v>1734</v>
      </c>
      <c r="N755" s="33" t="s">
        <v>4085</v>
      </c>
      <c r="O755" s="37" t="s">
        <v>118</v>
      </c>
      <c r="P755" s="33" t="str">
        <f t="shared" si="79"/>
        <v>ja</v>
      </c>
      <c r="Q755" s="33" t="str">
        <f t="shared" si="80"/>
        <v>2021–2025</v>
      </c>
      <c r="R755" s="38">
        <f t="shared" si="81"/>
        <v>0.1</v>
      </c>
      <c r="S755" s="35">
        <f t="shared" si="82"/>
        <v>107.352</v>
      </c>
      <c r="T755" s="39"/>
      <c r="U755" s="33" t="str">
        <f>IF(OR(T755="x",ISNUMBER(MATCH(SUBSTITUTE(A755,"-",""),Kundenbestand!$C$5:$C$3004,0)),ISNUMBER(MATCH(SUBSTITUTE(B755,"-",""),Kundenbestand!$C$5:$C$3004,0))),"x","")</f>
        <v/>
      </c>
      <c r="V755" s="35">
        <f t="shared" si="83"/>
        <v>0</v>
      </c>
    </row>
    <row r="756" spans="1:22" x14ac:dyDescent="0.3">
      <c r="A756" s="33" t="s">
        <v>4086</v>
      </c>
      <c r="B756" s="33" t="s">
        <v>4087</v>
      </c>
      <c r="C756" s="33" t="s">
        <v>233</v>
      </c>
      <c r="D756" s="33" t="s">
        <v>4088</v>
      </c>
      <c r="E756" s="33" t="s">
        <v>4089</v>
      </c>
      <c r="F756" s="33" t="s">
        <v>4090</v>
      </c>
      <c r="G756" s="34">
        <v>45210</v>
      </c>
      <c r="H756" s="33">
        <f t="shared" si="77"/>
        <v>2023</v>
      </c>
      <c r="I756" s="35">
        <v>375</v>
      </c>
      <c r="J756" s="36">
        <v>1.42</v>
      </c>
      <c r="K756" s="35">
        <f t="shared" si="78"/>
        <v>532.5</v>
      </c>
      <c r="L756" s="33" t="s">
        <v>1733</v>
      </c>
      <c r="M756" s="33" t="s">
        <v>1734</v>
      </c>
      <c r="N756" s="33" t="s">
        <v>4091</v>
      </c>
      <c r="O756" s="37" t="s">
        <v>118</v>
      </c>
      <c r="P756" s="33" t="str">
        <f t="shared" si="79"/>
        <v>ja</v>
      </c>
      <c r="Q756" s="33" t="str">
        <f t="shared" si="80"/>
        <v>2021–2025</v>
      </c>
      <c r="R756" s="38">
        <f t="shared" si="81"/>
        <v>0.1</v>
      </c>
      <c r="S756" s="35">
        <f t="shared" si="82"/>
        <v>479.25</v>
      </c>
      <c r="T756" s="39"/>
      <c r="U756" s="33" t="str">
        <f>IF(OR(T756="x",ISNUMBER(MATCH(SUBSTITUTE(A756,"-",""),Kundenbestand!$C$5:$C$3004,0)),ISNUMBER(MATCH(SUBSTITUTE(B756,"-",""),Kundenbestand!$C$5:$C$3004,0))),"x","")</f>
        <v/>
      </c>
      <c r="V756" s="35">
        <f t="shared" si="83"/>
        <v>0</v>
      </c>
    </row>
    <row r="757" spans="1:22" x14ac:dyDescent="0.3">
      <c r="A757" s="33" t="s">
        <v>4092</v>
      </c>
      <c r="B757" s="33" t="s">
        <v>4093</v>
      </c>
      <c r="C757" s="33" t="s">
        <v>233</v>
      </c>
      <c r="D757" s="33" t="s">
        <v>1544</v>
      </c>
      <c r="E757" s="33" t="s">
        <v>4094</v>
      </c>
      <c r="F757" s="33"/>
      <c r="G757" s="34">
        <v>45158</v>
      </c>
      <c r="H757" s="33">
        <f t="shared" si="77"/>
        <v>2023</v>
      </c>
      <c r="I757" s="35">
        <v>112</v>
      </c>
      <c r="J757" s="36">
        <v>1.42</v>
      </c>
      <c r="K757" s="35">
        <f t="shared" si="78"/>
        <v>159.04</v>
      </c>
      <c r="L757" s="33" t="s">
        <v>1733</v>
      </c>
      <c r="M757" s="33" t="s">
        <v>1734</v>
      </c>
      <c r="N757" s="33" t="s">
        <v>4095</v>
      </c>
      <c r="O757" s="37" t="s">
        <v>80</v>
      </c>
      <c r="P757" s="33" t="str">
        <f t="shared" si="79"/>
        <v>ja</v>
      </c>
      <c r="Q757" s="33" t="str">
        <f t="shared" si="80"/>
        <v>2021–2025</v>
      </c>
      <c r="R757" s="38">
        <f t="shared" si="81"/>
        <v>0.1</v>
      </c>
      <c r="S757" s="35">
        <f t="shared" si="82"/>
        <v>143.136</v>
      </c>
      <c r="T757" s="39"/>
      <c r="U757" s="33" t="str">
        <f>IF(OR(T757="x",ISNUMBER(MATCH(SUBSTITUTE(A757,"-",""),Kundenbestand!$C$5:$C$3004,0)),ISNUMBER(MATCH(SUBSTITUTE(B757,"-",""),Kundenbestand!$C$5:$C$3004,0))),"x","")</f>
        <v/>
      </c>
      <c r="V757" s="35">
        <f t="shared" si="83"/>
        <v>0</v>
      </c>
    </row>
    <row r="758" spans="1:22" x14ac:dyDescent="0.3">
      <c r="A758" s="33" t="s">
        <v>4096</v>
      </c>
      <c r="B758" s="33" t="s">
        <v>4097</v>
      </c>
      <c r="C758" s="33" t="s">
        <v>233</v>
      </c>
      <c r="D758" s="33" t="s">
        <v>259</v>
      </c>
      <c r="E758" s="33" t="s">
        <v>4098</v>
      </c>
      <c r="F758" s="33" t="s">
        <v>4099</v>
      </c>
      <c r="G758" s="34">
        <v>45193</v>
      </c>
      <c r="H758" s="33">
        <f t="shared" si="77"/>
        <v>2023</v>
      </c>
      <c r="I758" s="35">
        <v>140</v>
      </c>
      <c r="J758" s="36">
        <v>1.42</v>
      </c>
      <c r="K758" s="35">
        <f t="shared" si="78"/>
        <v>198.79999999999998</v>
      </c>
      <c r="L758" s="33" t="s">
        <v>1733</v>
      </c>
      <c r="M758" s="33" t="s">
        <v>1734</v>
      </c>
      <c r="N758" s="33" t="s">
        <v>4100</v>
      </c>
      <c r="O758" s="37" t="s">
        <v>94</v>
      </c>
      <c r="P758" s="33" t="str">
        <f t="shared" si="79"/>
        <v>ja</v>
      </c>
      <c r="Q758" s="33" t="str">
        <f t="shared" si="80"/>
        <v>2021–2025</v>
      </c>
      <c r="R758" s="38">
        <f t="shared" si="81"/>
        <v>0.1</v>
      </c>
      <c r="S758" s="35">
        <f t="shared" si="82"/>
        <v>178.92</v>
      </c>
      <c r="T758" s="39"/>
      <c r="U758" s="33" t="str">
        <f>IF(OR(T758="x",ISNUMBER(MATCH(SUBSTITUTE(A758,"-",""),Kundenbestand!$C$5:$C$3004,0)),ISNUMBER(MATCH(SUBSTITUTE(B758,"-",""),Kundenbestand!$C$5:$C$3004,0))),"x","")</f>
        <v/>
      </c>
      <c r="V758" s="35">
        <f t="shared" si="83"/>
        <v>0</v>
      </c>
    </row>
    <row r="759" spans="1:22" x14ac:dyDescent="0.3">
      <c r="A759" s="33" t="s">
        <v>4101</v>
      </c>
      <c r="B759" s="33" t="s">
        <v>4102</v>
      </c>
      <c r="C759" s="33" t="s">
        <v>233</v>
      </c>
      <c r="D759" s="33" t="s">
        <v>4103</v>
      </c>
      <c r="E759" s="33" t="s">
        <v>4104</v>
      </c>
      <c r="F759" s="33" t="s">
        <v>4105</v>
      </c>
      <c r="G759" s="34">
        <v>45208</v>
      </c>
      <c r="H759" s="33">
        <f t="shared" si="77"/>
        <v>2023</v>
      </c>
      <c r="I759" s="35">
        <v>112</v>
      </c>
      <c r="J759" s="36">
        <v>1.42</v>
      </c>
      <c r="K759" s="35">
        <f t="shared" si="78"/>
        <v>159.04</v>
      </c>
      <c r="L759" s="33" t="s">
        <v>1733</v>
      </c>
      <c r="M759" s="33" t="s">
        <v>1734</v>
      </c>
      <c r="N759" s="33" t="s">
        <v>4106</v>
      </c>
      <c r="O759" s="37" t="s">
        <v>94</v>
      </c>
      <c r="P759" s="33" t="str">
        <f t="shared" si="79"/>
        <v>ja</v>
      </c>
      <c r="Q759" s="33" t="str">
        <f t="shared" si="80"/>
        <v>2021–2025</v>
      </c>
      <c r="R759" s="38">
        <f t="shared" si="81"/>
        <v>0.1</v>
      </c>
      <c r="S759" s="35">
        <f t="shared" si="82"/>
        <v>143.136</v>
      </c>
      <c r="T759" s="39"/>
      <c r="U759" s="33" t="str">
        <f>IF(OR(T759="x",ISNUMBER(MATCH(SUBSTITUTE(A759,"-",""),Kundenbestand!$C$5:$C$3004,0)),ISNUMBER(MATCH(SUBSTITUTE(B759,"-",""),Kundenbestand!$C$5:$C$3004,0))),"x","")</f>
        <v/>
      </c>
      <c r="V759" s="35">
        <f t="shared" si="83"/>
        <v>0</v>
      </c>
    </row>
    <row r="760" spans="1:22" x14ac:dyDescent="0.3">
      <c r="A760" s="33" t="s">
        <v>4107</v>
      </c>
      <c r="B760" s="33" t="s">
        <v>4108</v>
      </c>
      <c r="C760" s="33" t="s">
        <v>233</v>
      </c>
      <c r="D760" s="33" t="s">
        <v>4109</v>
      </c>
      <c r="E760" s="33" t="s">
        <v>4110</v>
      </c>
      <c r="F760" s="33" t="s">
        <v>528</v>
      </c>
      <c r="G760" s="34">
        <v>45228</v>
      </c>
      <c r="H760" s="33">
        <f t="shared" si="77"/>
        <v>2023</v>
      </c>
      <c r="I760" s="35">
        <v>126</v>
      </c>
      <c r="J760" s="36">
        <v>1.42</v>
      </c>
      <c r="K760" s="35">
        <f t="shared" si="78"/>
        <v>178.92</v>
      </c>
      <c r="L760" s="33" t="s">
        <v>1733</v>
      </c>
      <c r="M760" s="33" t="s">
        <v>1734</v>
      </c>
      <c r="N760" s="33" t="s">
        <v>4111</v>
      </c>
      <c r="O760" s="37" t="s">
        <v>94</v>
      </c>
      <c r="P760" s="33" t="str">
        <f t="shared" si="79"/>
        <v>ja</v>
      </c>
      <c r="Q760" s="33" t="str">
        <f t="shared" si="80"/>
        <v>2021–2025</v>
      </c>
      <c r="R760" s="38">
        <f t="shared" si="81"/>
        <v>0.1</v>
      </c>
      <c r="S760" s="35">
        <f t="shared" si="82"/>
        <v>161.02799999999999</v>
      </c>
      <c r="T760" s="39"/>
      <c r="U760" s="33" t="str">
        <f>IF(OR(T760="x",ISNUMBER(MATCH(SUBSTITUTE(A760,"-",""),Kundenbestand!$C$5:$C$3004,0)),ISNUMBER(MATCH(SUBSTITUTE(B760,"-",""),Kundenbestand!$C$5:$C$3004,0))),"x","")</f>
        <v/>
      </c>
      <c r="V760" s="35">
        <f t="shared" si="83"/>
        <v>0</v>
      </c>
    </row>
    <row r="761" spans="1:22" x14ac:dyDescent="0.3">
      <c r="A761" s="33" t="s">
        <v>4112</v>
      </c>
      <c r="B761" s="33" t="s">
        <v>4113</v>
      </c>
      <c r="C761" s="33" t="s">
        <v>233</v>
      </c>
      <c r="D761" s="33" t="s">
        <v>4114</v>
      </c>
      <c r="E761" s="33" t="s">
        <v>4115</v>
      </c>
      <c r="F761" s="33" t="s">
        <v>4116</v>
      </c>
      <c r="G761" s="34">
        <v>45249</v>
      </c>
      <c r="H761" s="33">
        <f t="shared" si="77"/>
        <v>2023</v>
      </c>
      <c r="I761" s="35">
        <v>140</v>
      </c>
      <c r="J761" s="36">
        <v>1.42</v>
      </c>
      <c r="K761" s="35">
        <f t="shared" si="78"/>
        <v>198.79999999999998</v>
      </c>
      <c r="L761" s="33" t="s">
        <v>1733</v>
      </c>
      <c r="M761" s="33" t="s">
        <v>1734</v>
      </c>
      <c r="N761" s="33" t="s">
        <v>4117</v>
      </c>
      <c r="O761" s="37" t="s">
        <v>80</v>
      </c>
      <c r="P761" s="33" t="str">
        <f t="shared" si="79"/>
        <v>ja</v>
      </c>
      <c r="Q761" s="33" t="str">
        <f t="shared" si="80"/>
        <v>2021–2025</v>
      </c>
      <c r="R761" s="38">
        <f t="shared" si="81"/>
        <v>0.1</v>
      </c>
      <c r="S761" s="35">
        <f t="shared" si="82"/>
        <v>178.92</v>
      </c>
      <c r="T761" s="39"/>
      <c r="U761" s="33" t="str">
        <f>IF(OR(T761="x",ISNUMBER(MATCH(SUBSTITUTE(A761,"-",""),Kundenbestand!$C$5:$C$3004,0)),ISNUMBER(MATCH(SUBSTITUTE(B761,"-",""),Kundenbestand!$C$5:$C$3004,0))),"x","")</f>
        <v/>
      </c>
      <c r="V761" s="35">
        <f t="shared" si="83"/>
        <v>0</v>
      </c>
    </row>
    <row r="762" spans="1:22" x14ac:dyDescent="0.3">
      <c r="A762" s="33" t="s">
        <v>4118</v>
      </c>
      <c r="B762" s="33" t="s">
        <v>4119</v>
      </c>
      <c r="C762" s="33" t="s">
        <v>233</v>
      </c>
      <c r="D762" s="33" t="s">
        <v>4120</v>
      </c>
      <c r="E762" s="33" t="s">
        <v>4121</v>
      </c>
      <c r="F762" s="33" t="s">
        <v>4122</v>
      </c>
      <c r="G762" s="34">
        <v>45397</v>
      </c>
      <c r="H762" s="33">
        <f t="shared" si="77"/>
        <v>2024</v>
      </c>
      <c r="I762" s="35">
        <v>140</v>
      </c>
      <c r="J762" s="36">
        <v>1.42</v>
      </c>
      <c r="K762" s="35">
        <f t="shared" si="78"/>
        <v>198.79999999999998</v>
      </c>
      <c r="L762" s="33" t="s">
        <v>1733</v>
      </c>
      <c r="M762" s="33" t="s">
        <v>1734</v>
      </c>
      <c r="N762" s="33" t="s">
        <v>4123</v>
      </c>
      <c r="O762" s="37" t="s">
        <v>118</v>
      </c>
      <c r="P762" s="33" t="str">
        <f t="shared" si="79"/>
        <v>ja</v>
      </c>
      <c r="Q762" s="33" t="str">
        <f t="shared" si="80"/>
        <v>2021–2025</v>
      </c>
      <c r="R762" s="38">
        <f t="shared" si="81"/>
        <v>0.1</v>
      </c>
      <c r="S762" s="35">
        <f t="shared" si="82"/>
        <v>178.92</v>
      </c>
      <c r="T762" s="39"/>
      <c r="U762" s="33" t="str">
        <f>IF(OR(T762="x",ISNUMBER(MATCH(SUBSTITUTE(A762,"-",""),Kundenbestand!$C$5:$C$3004,0)),ISNUMBER(MATCH(SUBSTITUTE(B762,"-",""),Kundenbestand!$C$5:$C$3004,0))),"x","")</f>
        <v/>
      </c>
      <c r="V762" s="35">
        <f t="shared" si="83"/>
        <v>0</v>
      </c>
    </row>
    <row r="763" spans="1:22" x14ac:dyDescent="0.3">
      <c r="A763" s="33" t="s">
        <v>4124</v>
      </c>
      <c r="B763" s="33" t="s">
        <v>4125</v>
      </c>
      <c r="C763" s="33" t="s">
        <v>233</v>
      </c>
      <c r="D763" s="33" t="s">
        <v>4126</v>
      </c>
      <c r="E763" s="33" t="s">
        <v>4127</v>
      </c>
      <c r="F763" s="33" t="s">
        <v>4128</v>
      </c>
      <c r="G763" s="34">
        <v>45180</v>
      </c>
      <c r="H763" s="33">
        <f t="shared" si="77"/>
        <v>2023</v>
      </c>
      <c r="I763" s="35">
        <v>154.01</v>
      </c>
      <c r="J763" s="36">
        <v>1.42</v>
      </c>
      <c r="K763" s="35">
        <f t="shared" si="78"/>
        <v>218.69419999999997</v>
      </c>
      <c r="L763" s="33" t="s">
        <v>1733</v>
      </c>
      <c r="M763" s="33" t="s">
        <v>1734</v>
      </c>
      <c r="N763" s="33" t="s">
        <v>4129</v>
      </c>
      <c r="O763" s="37" t="s">
        <v>87</v>
      </c>
      <c r="P763" s="33" t="str">
        <f t="shared" si="79"/>
        <v>ja</v>
      </c>
      <c r="Q763" s="33" t="str">
        <f t="shared" si="80"/>
        <v>2021–2025</v>
      </c>
      <c r="R763" s="38">
        <f t="shared" si="81"/>
        <v>0.1</v>
      </c>
      <c r="S763" s="35">
        <f t="shared" si="82"/>
        <v>196.82477999999998</v>
      </c>
      <c r="T763" s="39"/>
      <c r="U763" s="33" t="str">
        <f>IF(OR(T763="x",ISNUMBER(MATCH(SUBSTITUTE(A763,"-",""),Kundenbestand!$C$5:$C$3004,0)),ISNUMBER(MATCH(SUBSTITUTE(B763,"-",""),Kundenbestand!$C$5:$C$3004,0))),"x","")</f>
        <v/>
      </c>
      <c r="V763" s="35">
        <f t="shared" si="83"/>
        <v>0</v>
      </c>
    </row>
    <row r="764" spans="1:22" x14ac:dyDescent="0.3">
      <c r="A764" s="33" t="s">
        <v>4130</v>
      </c>
      <c r="B764" s="33" t="s">
        <v>4131</v>
      </c>
      <c r="C764" s="33" t="s">
        <v>233</v>
      </c>
      <c r="D764" s="33" t="s">
        <v>4132</v>
      </c>
      <c r="E764" s="33" t="s">
        <v>4133</v>
      </c>
      <c r="F764" s="33" t="s">
        <v>4134</v>
      </c>
      <c r="G764" s="34">
        <v>45249</v>
      </c>
      <c r="H764" s="33">
        <f t="shared" si="77"/>
        <v>2023</v>
      </c>
      <c r="I764" s="35">
        <v>196</v>
      </c>
      <c r="J764" s="36">
        <v>1.42</v>
      </c>
      <c r="K764" s="35">
        <f t="shared" si="78"/>
        <v>278.32</v>
      </c>
      <c r="L764" s="33" t="s">
        <v>1733</v>
      </c>
      <c r="M764" s="33" t="s">
        <v>1734</v>
      </c>
      <c r="N764" s="33" t="s">
        <v>4135</v>
      </c>
      <c r="O764" s="37" t="s">
        <v>118</v>
      </c>
      <c r="P764" s="33" t="str">
        <f t="shared" si="79"/>
        <v>ja</v>
      </c>
      <c r="Q764" s="33" t="str">
        <f t="shared" si="80"/>
        <v>2021–2025</v>
      </c>
      <c r="R764" s="38">
        <f t="shared" si="81"/>
        <v>0.1</v>
      </c>
      <c r="S764" s="35">
        <f t="shared" si="82"/>
        <v>250.488</v>
      </c>
      <c r="T764" s="39"/>
      <c r="U764" s="33" t="str">
        <f>IF(OR(T764="x",ISNUMBER(MATCH(SUBSTITUTE(A764,"-",""),Kundenbestand!$C$5:$C$3004,0)),ISNUMBER(MATCH(SUBSTITUTE(B764,"-",""),Kundenbestand!$C$5:$C$3004,0))),"x","")</f>
        <v/>
      </c>
      <c r="V764" s="35">
        <f t="shared" si="83"/>
        <v>0</v>
      </c>
    </row>
    <row r="765" spans="1:22" x14ac:dyDescent="0.3">
      <c r="A765" s="33" t="s">
        <v>4136</v>
      </c>
      <c r="B765" s="33" t="s">
        <v>4137</v>
      </c>
      <c r="C765" s="33" t="s">
        <v>233</v>
      </c>
      <c r="D765" s="33" t="s">
        <v>4138</v>
      </c>
      <c r="E765" s="33" t="s">
        <v>4139</v>
      </c>
      <c r="F765" s="33"/>
      <c r="G765" s="34">
        <v>45397</v>
      </c>
      <c r="H765" s="33">
        <f t="shared" si="77"/>
        <v>2024</v>
      </c>
      <c r="I765" s="35">
        <v>154.01</v>
      </c>
      <c r="J765" s="36">
        <v>1.42</v>
      </c>
      <c r="K765" s="35">
        <f t="shared" si="78"/>
        <v>218.69419999999997</v>
      </c>
      <c r="L765" s="33" t="s">
        <v>1733</v>
      </c>
      <c r="M765" s="33" t="s">
        <v>1734</v>
      </c>
      <c r="N765" s="33" t="s">
        <v>3808</v>
      </c>
      <c r="O765" s="37" t="s">
        <v>87</v>
      </c>
      <c r="P765" s="33" t="str">
        <f t="shared" si="79"/>
        <v>ja</v>
      </c>
      <c r="Q765" s="33" t="str">
        <f t="shared" si="80"/>
        <v>2021–2025</v>
      </c>
      <c r="R765" s="38">
        <f t="shared" si="81"/>
        <v>0.1</v>
      </c>
      <c r="S765" s="35">
        <f t="shared" si="82"/>
        <v>196.82477999999998</v>
      </c>
      <c r="T765" s="39"/>
      <c r="U765" s="33" t="str">
        <f>IF(OR(T765="x",ISNUMBER(MATCH(SUBSTITUTE(A765,"-",""),Kundenbestand!$C$5:$C$3004,0)),ISNUMBER(MATCH(SUBSTITUTE(B765,"-",""),Kundenbestand!$C$5:$C$3004,0))),"x","")</f>
        <v/>
      </c>
      <c r="V765" s="35">
        <f t="shared" si="83"/>
        <v>0</v>
      </c>
    </row>
    <row r="766" spans="1:22" x14ac:dyDescent="0.3">
      <c r="A766" s="33" t="s">
        <v>4140</v>
      </c>
      <c r="B766" s="33" t="s">
        <v>4141</v>
      </c>
      <c r="C766" s="33" t="s">
        <v>233</v>
      </c>
      <c r="D766" s="33" t="s">
        <v>4142</v>
      </c>
      <c r="E766" s="33" t="s">
        <v>4143</v>
      </c>
      <c r="F766" s="33" t="s">
        <v>4144</v>
      </c>
      <c r="G766" s="34">
        <v>45228</v>
      </c>
      <c r="H766" s="33">
        <f t="shared" si="77"/>
        <v>2023</v>
      </c>
      <c r="I766" s="35">
        <v>161</v>
      </c>
      <c r="J766" s="36">
        <v>1.42</v>
      </c>
      <c r="K766" s="35">
        <f t="shared" si="78"/>
        <v>228.61999999999998</v>
      </c>
      <c r="L766" s="33" t="s">
        <v>1733</v>
      </c>
      <c r="M766" s="33" t="s">
        <v>1734</v>
      </c>
      <c r="N766" s="33" t="s">
        <v>4145</v>
      </c>
      <c r="O766" s="37" t="s">
        <v>94</v>
      </c>
      <c r="P766" s="33" t="str">
        <f t="shared" si="79"/>
        <v>ja</v>
      </c>
      <c r="Q766" s="33" t="str">
        <f t="shared" si="80"/>
        <v>2021–2025</v>
      </c>
      <c r="R766" s="38">
        <f t="shared" si="81"/>
        <v>0.1</v>
      </c>
      <c r="S766" s="35">
        <f t="shared" si="82"/>
        <v>205.75799999999998</v>
      </c>
      <c r="T766" s="39"/>
      <c r="U766" s="33" t="str">
        <f>IF(OR(T766="x",ISNUMBER(MATCH(SUBSTITUTE(A766,"-",""),Kundenbestand!$C$5:$C$3004,0)),ISNUMBER(MATCH(SUBSTITUTE(B766,"-",""),Kundenbestand!$C$5:$C$3004,0))),"x","")</f>
        <v/>
      </c>
      <c r="V766" s="35">
        <f t="shared" si="83"/>
        <v>0</v>
      </c>
    </row>
    <row r="767" spans="1:22" x14ac:dyDescent="0.3">
      <c r="A767" s="33" t="s">
        <v>4146</v>
      </c>
      <c r="B767" s="33" t="s">
        <v>4147</v>
      </c>
      <c r="C767" s="33" t="s">
        <v>233</v>
      </c>
      <c r="D767" s="33" t="s">
        <v>4148</v>
      </c>
      <c r="E767" s="33" t="s">
        <v>4149</v>
      </c>
      <c r="F767" s="33" t="s">
        <v>4150</v>
      </c>
      <c r="G767" s="34">
        <v>45516</v>
      </c>
      <c r="H767" s="33">
        <f t="shared" si="77"/>
        <v>2024</v>
      </c>
      <c r="I767" s="35">
        <v>210</v>
      </c>
      <c r="J767" s="36">
        <v>1.42</v>
      </c>
      <c r="K767" s="35">
        <f t="shared" si="78"/>
        <v>298.2</v>
      </c>
      <c r="L767" s="33" t="s">
        <v>1733</v>
      </c>
      <c r="M767" s="33" t="s">
        <v>1734</v>
      </c>
      <c r="N767" s="33" t="s">
        <v>326</v>
      </c>
      <c r="O767" s="37" t="s">
        <v>118</v>
      </c>
      <c r="P767" s="33" t="str">
        <f t="shared" si="79"/>
        <v>ja</v>
      </c>
      <c r="Q767" s="33" t="str">
        <f t="shared" si="80"/>
        <v>2021–2025</v>
      </c>
      <c r="R767" s="38">
        <f t="shared" si="81"/>
        <v>0.1</v>
      </c>
      <c r="S767" s="35">
        <f t="shared" si="82"/>
        <v>268.38</v>
      </c>
      <c r="T767" s="39"/>
      <c r="U767" s="33" t="str">
        <f>IF(OR(T767="x",ISNUMBER(MATCH(SUBSTITUTE(A767,"-",""),Kundenbestand!$C$5:$C$3004,0)),ISNUMBER(MATCH(SUBSTITUTE(B767,"-",""),Kundenbestand!$C$5:$C$3004,0))),"x","")</f>
        <v/>
      </c>
      <c r="V767" s="35">
        <f t="shared" si="83"/>
        <v>0</v>
      </c>
    </row>
    <row r="768" spans="1:22" x14ac:dyDescent="0.3">
      <c r="A768" s="33" t="s">
        <v>4151</v>
      </c>
      <c r="B768" s="33" t="s">
        <v>4152</v>
      </c>
      <c r="C768" s="33" t="s">
        <v>233</v>
      </c>
      <c r="D768" s="33" t="s">
        <v>4153</v>
      </c>
      <c r="E768" s="33" t="s">
        <v>4154</v>
      </c>
      <c r="F768" s="33" t="s">
        <v>4155</v>
      </c>
      <c r="G768" s="34">
        <v>45334</v>
      </c>
      <c r="H768" s="33">
        <f t="shared" si="77"/>
        <v>2024</v>
      </c>
      <c r="I768" s="35">
        <v>203</v>
      </c>
      <c r="J768" s="36">
        <v>1.42</v>
      </c>
      <c r="K768" s="35">
        <f t="shared" si="78"/>
        <v>288.26</v>
      </c>
      <c r="L768" s="33" t="s">
        <v>1733</v>
      </c>
      <c r="M768" s="33" t="s">
        <v>1734</v>
      </c>
      <c r="N768" s="33" t="s">
        <v>4156</v>
      </c>
      <c r="O768" s="37" t="s">
        <v>94</v>
      </c>
      <c r="P768" s="33" t="str">
        <f t="shared" si="79"/>
        <v>ja</v>
      </c>
      <c r="Q768" s="33" t="str">
        <f t="shared" si="80"/>
        <v>2021–2025</v>
      </c>
      <c r="R768" s="38">
        <f t="shared" si="81"/>
        <v>0.1</v>
      </c>
      <c r="S768" s="35">
        <f t="shared" si="82"/>
        <v>259.43400000000003</v>
      </c>
      <c r="T768" s="39"/>
      <c r="U768" s="33" t="str">
        <f>IF(OR(T768="x",ISNUMBER(MATCH(SUBSTITUTE(A768,"-",""),Kundenbestand!$C$5:$C$3004,0)),ISNUMBER(MATCH(SUBSTITUTE(B768,"-",""),Kundenbestand!$C$5:$C$3004,0))),"x","")</f>
        <v/>
      </c>
      <c r="V768" s="35">
        <f t="shared" si="83"/>
        <v>0</v>
      </c>
    </row>
    <row r="769" spans="1:22" x14ac:dyDescent="0.3">
      <c r="A769" s="33" t="s">
        <v>4157</v>
      </c>
      <c r="B769" s="33" t="s">
        <v>4158</v>
      </c>
      <c r="C769" s="33" t="s">
        <v>233</v>
      </c>
      <c r="D769" s="33" t="s">
        <v>4159</v>
      </c>
      <c r="E769" s="33" t="s">
        <v>4160</v>
      </c>
      <c r="F769" s="33" t="s">
        <v>4161</v>
      </c>
      <c r="G769" s="34">
        <v>45369</v>
      </c>
      <c r="H769" s="33">
        <f t="shared" si="77"/>
        <v>2024</v>
      </c>
      <c r="I769" s="35">
        <v>196</v>
      </c>
      <c r="J769" s="36">
        <v>1.42</v>
      </c>
      <c r="K769" s="35">
        <f t="shared" si="78"/>
        <v>278.32</v>
      </c>
      <c r="L769" s="33" t="s">
        <v>1733</v>
      </c>
      <c r="M769" s="33" t="s">
        <v>1734</v>
      </c>
      <c r="N769" s="33" t="s">
        <v>4162</v>
      </c>
      <c r="O769" s="37" t="s">
        <v>87</v>
      </c>
      <c r="P769" s="33" t="str">
        <f t="shared" si="79"/>
        <v>ja</v>
      </c>
      <c r="Q769" s="33" t="str">
        <f t="shared" si="80"/>
        <v>2021–2025</v>
      </c>
      <c r="R769" s="38">
        <f t="shared" si="81"/>
        <v>0.1</v>
      </c>
      <c r="S769" s="35">
        <f t="shared" si="82"/>
        <v>250.488</v>
      </c>
      <c r="T769" s="39"/>
      <c r="U769" s="33" t="str">
        <f>IF(OR(T769="x",ISNUMBER(MATCH(SUBSTITUTE(A769,"-",""),Kundenbestand!$C$5:$C$3004,0)),ISNUMBER(MATCH(SUBSTITUTE(B769,"-",""),Kundenbestand!$C$5:$C$3004,0))),"x","")</f>
        <v/>
      </c>
      <c r="V769" s="35">
        <f t="shared" si="83"/>
        <v>0</v>
      </c>
    </row>
    <row r="770" spans="1:22" x14ac:dyDescent="0.3">
      <c r="A770" s="33" t="s">
        <v>4163</v>
      </c>
      <c r="B770" s="33" t="s">
        <v>4164</v>
      </c>
      <c r="C770" s="33" t="s">
        <v>233</v>
      </c>
      <c r="D770" s="33" t="s">
        <v>4165</v>
      </c>
      <c r="E770" s="33" t="s">
        <v>4166</v>
      </c>
      <c r="F770" s="33" t="s">
        <v>4167</v>
      </c>
      <c r="G770" s="34">
        <v>45306</v>
      </c>
      <c r="H770" s="33">
        <f t="shared" ref="H770:H833" si="84">IF(ISNUMBER(G770),YEAR(G770),"")</f>
        <v>2024</v>
      </c>
      <c r="I770" s="35">
        <v>175</v>
      </c>
      <c r="J770" s="36">
        <v>1.42</v>
      </c>
      <c r="K770" s="35">
        <f t="shared" ref="K770:K833" si="85">IF(AND(ISNUMBER(I770),ISNUMBER(J770)),I770*J770,0)</f>
        <v>248.5</v>
      </c>
      <c r="L770" s="33" t="s">
        <v>1733</v>
      </c>
      <c r="M770" s="33" t="s">
        <v>1734</v>
      </c>
      <c r="N770" s="33" t="s">
        <v>4168</v>
      </c>
      <c r="O770" s="37" t="s">
        <v>87</v>
      </c>
      <c r="P770" s="33" t="str">
        <f t="shared" ref="P770:P833" si="86">IF(LEFT(L770,13)="Inlibra Paket","nein – Frontlist 2026",IF(K770&lt;=0,"nein – Preis fehlt","ja"))</f>
        <v>ja</v>
      </c>
      <c r="Q770" s="33" t="str">
        <f t="shared" ref="Q770:Q833" si="87">IF(H770="","",INDEX(Klasse_Name,MATCH(H770,Klasse_ab,1)))</f>
        <v>2021–2025</v>
      </c>
      <c r="R770" s="38">
        <f t="shared" ref="R770:R833" si="88">IF(H770="",0,INDEX(Klasse_Rabatt,MATCH(H770,Klasse_ab,1)))</f>
        <v>0.1</v>
      </c>
      <c r="S770" s="35">
        <f t="shared" ref="S770:S833" si="89">IF(P770="ja",K770*(1-R770),0)</f>
        <v>223.65</v>
      </c>
      <c r="T770" s="39"/>
      <c r="U770" s="33" t="str">
        <f>IF(OR(T770="x",ISNUMBER(MATCH(SUBSTITUTE(A770,"-",""),Kundenbestand!$C$5:$C$3004,0)),ISNUMBER(MATCH(SUBSTITUTE(B770,"-",""),Kundenbestand!$C$5:$C$3004,0))),"x","")</f>
        <v/>
      </c>
      <c r="V770" s="35">
        <f t="shared" ref="V770:V833" si="90">IF(U770="x",S770,0)</f>
        <v>0</v>
      </c>
    </row>
    <row r="771" spans="1:22" x14ac:dyDescent="0.3">
      <c r="A771" s="33" t="s">
        <v>4169</v>
      </c>
      <c r="B771" s="33" t="s">
        <v>4170</v>
      </c>
      <c r="C771" s="33" t="s">
        <v>233</v>
      </c>
      <c r="D771" s="33" t="s">
        <v>1638</v>
      </c>
      <c r="E771" s="33" t="s">
        <v>4171</v>
      </c>
      <c r="F771" s="33"/>
      <c r="G771" s="34">
        <v>45271</v>
      </c>
      <c r="H771" s="33">
        <f t="shared" si="84"/>
        <v>2023</v>
      </c>
      <c r="I771" s="35">
        <v>196</v>
      </c>
      <c r="J771" s="36">
        <v>1.42</v>
      </c>
      <c r="K771" s="35">
        <f t="shared" si="85"/>
        <v>278.32</v>
      </c>
      <c r="L771" s="33" t="s">
        <v>1733</v>
      </c>
      <c r="M771" s="33" t="s">
        <v>1734</v>
      </c>
      <c r="N771" s="33" t="s">
        <v>4172</v>
      </c>
      <c r="O771" s="37" t="s">
        <v>80</v>
      </c>
      <c r="P771" s="33" t="str">
        <f t="shared" si="86"/>
        <v>ja</v>
      </c>
      <c r="Q771" s="33" t="str">
        <f t="shared" si="87"/>
        <v>2021–2025</v>
      </c>
      <c r="R771" s="38">
        <f t="shared" si="88"/>
        <v>0.1</v>
      </c>
      <c r="S771" s="35">
        <f t="shared" si="89"/>
        <v>250.488</v>
      </c>
      <c r="T771" s="39"/>
      <c r="U771" s="33" t="str">
        <f>IF(OR(T771="x",ISNUMBER(MATCH(SUBSTITUTE(A771,"-",""),Kundenbestand!$C$5:$C$3004,0)),ISNUMBER(MATCH(SUBSTITUTE(B771,"-",""),Kundenbestand!$C$5:$C$3004,0))),"x","")</f>
        <v/>
      </c>
      <c r="V771" s="35">
        <f t="shared" si="90"/>
        <v>0</v>
      </c>
    </row>
    <row r="772" spans="1:22" x14ac:dyDescent="0.3">
      <c r="A772" s="33" t="s">
        <v>4173</v>
      </c>
      <c r="B772" s="33" t="s">
        <v>4174</v>
      </c>
      <c r="C772" s="33" t="s">
        <v>233</v>
      </c>
      <c r="D772" s="33" t="s">
        <v>960</v>
      </c>
      <c r="E772" s="33" t="s">
        <v>4175</v>
      </c>
      <c r="F772" s="33" t="s">
        <v>4176</v>
      </c>
      <c r="G772" s="34">
        <v>45334</v>
      </c>
      <c r="H772" s="33">
        <f t="shared" si="84"/>
        <v>2024</v>
      </c>
      <c r="I772" s="35">
        <v>154.01</v>
      </c>
      <c r="J772" s="36">
        <v>1.42</v>
      </c>
      <c r="K772" s="35">
        <f t="shared" si="85"/>
        <v>218.69419999999997</v>
      </c>
      <c r="L772" s="33" t="s">
        <v>1733</v>
      </c>
      <c r="M772" s="33" t="s">
        <v>1734</v>
      </c>
      <c r="N772" s="33" t="s">
        <v>4177</v>
      </c>
      <c r="O772" s="37" t="s">
        <v>87</v>
      </c>
      <c r="P772" s="33" t="str">
        <f t="shared" si="86"/>
        <v>ja</v>
      </c>
      <c r="Q772" s="33" t="str">
        <f t="shared" si="87"/>
        <v>2021–2025</v>
      </c>
      <c r="R772" s="38">
        <f t="shared" si="88"/>
        <v>0.1</v>
      </c>
      <c r="S772" s="35">
        <f t="shared" si="89"/>
        <v>196.82477999999998</v>
      </c>
      <c r="T772" s="39"/>
      <c r="U772" s="33" t="str">
        <f>IF(OR(T772="x",ISNUMBER(MATCH(SUBSTITUTE(A772,"-",""),Kundenbestand!$C$5:$C$3004,0)),ISNUMBER(MATCH(SUBSTITUTE(B772,"-",""),Kundenbestand!$C$5:$C$3004,0))),"x","")</f>
        <v/>
      </c>
      <c r="V772" s="35">
        <f t="shared" si="90"/>
        <v>0</v>
      </c>
    </row>
    <row r="773" spans="1:22" x14ac:dyDescent="0.3">
      <c r="A773" s="33" t="s">
        <v>4178</v>
      </c>
      <c r="B773" s="33" t="s">
        <v>4179</v>
      </c>
      <c r="C773" s="33" t="s">
        <v>233</v>
      </c>
      <c r="D773" s="33" t="s">
        <v>4180</v>
      </c>
      <c r="E773" s="33" t="s">
        <v>4181</v>
      </c>
      <c r="F773" s="33" t="s">
        <v>4182</v>
      </c>
      <c r="G773" s="34">
        <v>45228</v>
      </c>
      <c r="H773" s="33">
        <f t="shared" si="84"/>
        <v>2023</v>
      </c>
      <c r="I773" s="35">
        <v>196</v>
      </c>
      <c r="J773" s="36">
        <v>1.42</v>
      </c>
      <c r="K773" s="35">
        <f t="shared" si="85"/>
        <v>278.32</v>
      </c>
      <c r="L773" s="33" t="s">
        <v>1733</v>
      </c>
      <c r="M773" s="33" t="s">
        <v>1734</v>
      </c>
      <c r="N773" s="33" t="s">
        <v>4183</v>
      </c>
      <c r="O773" s="37" t="s">
        <v>118</v>
      </c>
      <c r="P773" s="33" t="str">
        <f t="shared" si="86"/>
        <v>ja</v>
      </c>
      <c r="Q773" s="33" t="str">
        <f t="shared" si="87"/>
        <v>2021–2025</v>
      </c>
      <c r="R773" s="38">
        <f t="shared" si="88"/>
        <v>0.1</v>
      </c>
      <c r="S773" s="35">
        <f t="shared" si="89"/>
        <v>250.488</v>
      </c>
      <c r="T773" s="39"/>
      <c r="U773" s="33" t="str">
        <f>IF(OR(T773="x",ISNUMBER(MATCH(SUBSTITUTE(A773,"-",""),Kundenbestand!$C$5:$C$3004,0)),ISNUMBER(MATCH(SUBSTITUTE(B773,"-",""),Kundenbestand!$C$5:$C$3004,0))),"x","")</f>
        <v/>
      </c>
      <c r="V773" s="35">
        <f t="shared" si="90"/>
        <v>0</v>
      </c>
    </row>
    <row r="774" spans="1:22" x14ac:dyDescent="0.3">
      <c r="A774" s="33" t="s">
        <v>4184</v>
      </c>
      <c r="B774" s="33" t="s">
        <v>4185</v>
      </c>
      <c r="C774" s="33" t="s">
        <v>233</v>
      </c>
      <c r="D774" s="33" t="s">
        <v>2513</v>
      </c>
      <c r="E774" s="33" t="s">
        <v>4186</v>
      </c>
      <c r="F774" s="33" t="s">
        <v>4187</v>
      </c>
      <c r="G774" s="34">
        <v>45193</v>
      </c>
      <c r="H774" s="33">
        <f t="shared" si="84"/>
        <v>2023</v>
      </c>
      <c r="I774" s="35">
        <v>196</v>
      </c>
      <c r="J774" s="36">
        <v>1.42</v>
      </c>
      <c r="K774" s="35">
        <f t="shared" si="85"/>
        <v>278.32</v>
      </c>
      <c r="L774" s="33" t="s">
        <v>1733</v>
      </c>
      <c r="M774" s="33" t="s">
        <v>1734</v>
      </c>
      <c r="N774" s="33" t="s">
        <v>4188</v>
      </c>
      <c r="O774" s="37" t="s">
        <v>118</v>
      </c>
      <c r="P774" s="33" t="str">
        <f t="shared" si="86"/>
        <v>ja</v>
      </c>
      <c r="Q774" s="33" t="str">
        <f t="shared" si="87"/>
        <v>2021–2025</v>
      </c>
      <c r="R774" s="38">
        <f t="shared" si="88"/>
        <v>0.1</v>
      </c>
      <c r="S774" s="35">
        <f t="shared" si="89"/>
        <v>250.488</v>
      </c>
      <c r="T774" s="39"/>
      <c r="U774" s="33" t="str">
        <f>IF(OR(T774="x",ISNUMBER(MATCH(SUBSTITUTE(A774,"-",""),Kundenbestand!$C$5:$C$3004,0)),ISNUMBER(MATCH(SUBSTITUTE(B774,"-",""),Kundenbestand!$C$5:$C$3004,0))),"x","")</f>
        <v/>
      </c>
      <c r="V774" s="35">
        <f t="shared" si="90"/>
        <v>0</v>
      </c>
    </row>
    <row r="775" spans="1:22" x14ac:dyDescent="0.3">
      <c r="A775" s="33" t="s">
        <v>4189</v>
      </c>
      <c r="B775" s="33" t="s">
        <v>4190</v>
      </c>
      <c r="C775" s="33" t="s">
        <v>233</v>
      </c>
      <c r="D775" s="33" t="s">
        <v>2529</v>
      </c>
      <c r="E775" s="33" t="s">
        <v>4191</v>
      </c>
      <c r="F775" s="33" t="s">
        <v>4192</v>
      </c>
      <c r="G775" s="34">
        <v>45249</v>
      </c>
      <c r="H775" s="33">
        <f t="shared" si="84"/>
        <v>2023</v>
      </c>
      <c r="I775" s="35">
        <v>224</v>
      </c>
      <c r="J775" s="36">
        <v>1.42</v>
      </c>
      <c r="K775" s="35">
        <f t="shared" si="85"/>
        <v>318.08</v>
      </c>
      <c r="L775" s="33" t="s">
        <v>1733</v>
      </c>
      <c r="M775" s="33" t="s">
        <v>1734</v>
      </c>
      <c r="N775" s="33" t="s">
        <v>4193</v>
      </c>
      <c r="O775" s="37" t="s">
        <v>94</v>
      </c>
      <c r="P775" s="33" t="str">
        <f t="shared" si="86"/>
        <v>ja</v>
      </c>
      <c r="Q775" s="33" t="str">
        <f t="shared" si="87"/>
        <v>2021–2025</v>
      </c>
      <c r="R775" s="38">
        <f t="shared" si="88"/>
        <v>0.1</v>
      </c>
      <c r="S775" s="35">
        <f t="shared" si="89"/>
        <v>286.27199999999999</v>
      </c>
      <c r="T775" s="39"/>
      <c r="U775" s="33" t="str">
        <f>IF(OR(T775="x",ISNUMBER(MATCH(SUBSTITUTE(A775,"-",""),Kundenbestand!$C$5:$C$3004,0)),ISNUMBER(MATCH(SUBSTITUTE(B775,"-",""),Kundenbestand!$C$5:$C$3004,0))),"x","")</f>
        <v/>
      </c>
      <c r="V775" s="35">
        <f t="shared" si="90"/>
        <v>0</v>
      </c>
    </row>
    <row r="776" spans="1:22" x14ac:dyDescent="0.3">
      <c r="A776" s="33" t="s">
        <v>4194</v>
      </c>
      <c r="B776" s="33" t="s">
        <v>4195</v>
      </c>
      <c r="C776" s="33" t="s">
        <v>233</v>
      </c>
      <c r="D776" s="33" t="s">
        <v>1603</v>
      </c>
      <c r="E776" s="33" t="s">
        <v>4196</v>
      </c>
      <c r="F776" s="33" t="s">
        <v>4197</v>
      </c>
      <c r="G776" s="34">
        <v>45208</v>
      </c>
      <c r="H776" s="33">
        <f t="shared" si="84"/>
        <v>2023</v>
      </c>
      <c r="I776" s="35">
        <v>238</v>
      </c>
      <c r="J776" s="36">
        <v>1.42</v>
      </c>
      <c r="K776" s="35">
        <f t="shared" si="85"/>
        <v>337.96</v>
      </c>
      <c r="L776" s="33" t="s">
        <v>1733</v>
      </c>
      <c r="M776" s="33" t="s">
        <v>1734</v>
      </c>
      <c r="N776" s="33" t="s">
        <v>4198</v>
      </c>
      <c r="O776" s="37" t="s">
        <v>80</v>
      </c>
      <c r="P776" s="33" t="str">
        <f t="shared" si="86"/>
        <v>ja</v>
      </c>
      <c r="Q776" s="33" t="str">
        <f t="shared" si="87"/>
        <v>2021–2025</v>
      </c>
      <c r="R776" s="38">
        <f t="shared" si="88"/>
        <v>0.1</v>
      </c>
      <c r="S776" s="35">
        <f t="shared" si="89"/>
        <v>304.16399999999999</v>
      </c>
      <c r="T776" s="39"/>
      <c r="U776" s="33" t="str">
        <f>IF(OR(T776="x",ISNUMBER(MATCH(SUBSTITUTE(A776,"-",""),Kundenbestand!$C$5:$C$3004,0)),ISNUMBER(MATCH(SUBSTITUTE(B776,"-",""),Kundenbestand!$C$5:$C$3004,0))),"x","")</f>
        <v/>
      </c>
      <c r="V776" s="35">
        <f t="shared" si="90"/>
        <v>0</v>
      </c>
    </row>
    <row r="777" spans="1:22" x14ac:dyDescent="0.3">
      <c r="A777" s="33" t="s">
        <v>4199</v>
      </c>
      <c r="B777" s="33" t="s">
        <v>4200</v>
      </c>
      <c r="C777" s="33" t="s">
        <v>233</v>
      </c>
      <c r="D777" s="33" t="s">
        <v>485</v>
      </c>
      <c r="E777" s="33" t="s">
        <v>4201</v>
      </c>
      <c r="F777" s="33" t="s">
        <v>4202</v>
      </c>
      <c r="G777" s="34">
        <v>45193</v>
      </c>
      <c r="H777" s="33">
        <f t="shared" si="84"/>
        <v>2023</v>
      </c>
      <c r="I777" s="35">
        <v>196</v>
      </c>
      <c r="J777" s="36">
        <v>1.42</v>
      </c>
      <c r="K777" s="35">
        <f t="shared" si="85"/>
        <v>278.32</v>
      </c>
      <c r="L777" s="33" t="s">
        <v>1733</v>
      </c>
      <c r="M777" s="33" t="s">
        <v>1734</v>
      </c>
      <c r="N777" s="33" t="s">
        <v>4203</v>
      </c>
      <c r="O777" s="37" t="s">
        <v>87</v>
      </c>
      <c r="P777" s="33" t="str">
        <f t="shared" si="86"/>
        <v>ja</v>
      </c>
      <c r="Q777" s="33" t="str">
        <f t="shared" si="87"/>
        <v>2021–2025</v>
      </c>
      <c r="R777" s="38">
        <f t="shared" si="88"/>
        <v>0.1</v>
      </c>
      <c r="S777" s="35">
        <f t="shared" si="89"/>
        <v>250.488</v>
      </c>
      <c r="T777" s="39"/>
      <c r="U777" s="33" t="str">
        <f>IF(OR(T777="x",ISNUMBER(MATCH(SUBSTITUTE(A777,"-",""),Kundenbestand!$C$5:$C$3004,0)),ISNUMBER(MATCH(SUBSTITUTE(B777,"-",""),Kundenbestand!$C$5:$C$3004,0))),"x","")</f>
        <v/>
      </c>
      <c r="V777" s="35">
        <f t="shared" si="90"/>
        <v>0</v>
      </c>
    </row>
    <row r="778" spans="1:22" x14ac:dyDescent="0.3">
      <c r="A778" s="33" t="s">
        <v>4204</v>
      </c>
      <c r="B778" s="33" t="s">
        <v>4205</v>
      </c>
      <c r="C778" s="33" t="s">
        <v>233</v>
      </c>
      <c r="D778" s="33" t="s">
        <v>4206</v>
      </c>
      <c r="E778" s="33" t="s">
        <v>4207</v>
      </c>
      <c r="F778" s="33" t="s">
        <v>4208</v>
      </c>
      <c r="G778" s="34">
        <v>45228</v>
      </c>
      <c r="H778" s="33">
        <f t="shared" si="84"/>
        <v>2023</v>
      </c>
      <c r="I778" s="35">
        <v>238</v>
      </c>
      <c r="J778" s="36">
        <v>1.42</v>
      </c>
      <c r="K778" s="35">
        <f t="shared" si="85"/>
        <v>337.96</v>
      </c>
      <c r="L778" s="33" t="s">
        <v>1733</v>
      </c>
      <c r="M778" s="33" t="s">
        <v>1734</v>
      </c>
      <c r="N778" s="33" t="s">
        <v>4209</v>
      </c>
      <c r="O778" s="37" t="s">
        <v>118</v>
      </c>
      <c r="P778" s="33" t="str">
        <f t="shared" si="86"/>
        <v>ja</v>
      </c>
      <c r="Q778" s="33" t="str">
        <f t="shared" si="87"/>
        <v>2021–2025</v>
      </c>
      <c r="R778" s="38">
        <f t="shared" si="88"/>
        <v>0.1</v>
      </c>
      <c r="S778" s="35">
        <f t="shared" si="89"/>
        <v>304.16399999999999</v>
      </c>
      <c r="T778" s="39"/>
      <c r="U778" s="33" t="str">
        <f>IF(OR(T778="x",ISNUMBER(MATCH(SUBSTITUTE(A778,"-",""),Kundenbestand!$C$5:$C$3004,0)),ISNUMBER(MATCH(SUBSTITUTE(B778,"-",""),Kundenbestand!$C$5:$C$3004,0))),"x","")</f>
        <v/>
      </c>
      <c r="V778" s="35">
        <f t="shared" si="90"/>
        <v>0</v>
      </c>
    </row>
    <row r="779" spans="1:22" x14ac:dyDescent="0.3">
      <c r="A779" s="33" t="s">
        <v>4210</v>
      </c>
      <c r="B779" s="33" t="s">
        <v>4211</v>
      </c>
      <c r="C779" s="33" t="s">
        <v>233</v>
      </c>
      <c r="D779" s="33" t="s">
        <v>4212</v>
      </c>
      <c r="E779" s="33" t="s">
        <v>4213</v>
      </c>
      <c r="F779" s="33" t="s">
        <v>4214</v>
      </c>
      <c r="G779" s="34">
        <v>45271</v>
      </c>
      <c r="H779" s="33">
        <f t="shared" si="84"/>
        <v>2023</v>
      </c>
      <c r="I779" s="35">
        <v>280</v>
      </c>
      <c r="J779" s="36">
        <v>1.42</v>
      </c>
      <c r="K779" s="35">
        <f t="shared" si="85"/>
        <v>397.59999999999997</v>
      </c>
      <c r="L779" s="33" t="s">
        <v>1733</v>
      </c>
      <c r="M779" s="33" t="s">
        <v>1734</v>
      </c>
      <c r="N779" s="33" t="s">
        <v>4215</v>
      </c>
      <c r="O779" s="37" t="s">
        <v>87</v>
      </c>
      <c r="P779" s="33" t="str">
        <f t="shared" si="86"/>
        <v>ja</v>
      </c>
      <c r="Q779" s="33" t="str">
        <f t="shared" si="87"/>
        <v>2021–2025</v>
      </c>
      <c r="R779" s="38">
        <f t="shared" si="88"/>
        <v>0.1</v>
      </c>
      <c r="S779" s="35">
        <f t="shared" si="89"/>
        <v>357.84</v>
      </c>
      <c r="T779" s="39"/>
      <c r="U779" s="33" t="str">
        <f>IF(OR(T779="x",ISNUMBER(MATCH(SUBSTITUTE(A779,"-",""),Kundenbestand!$C$5:$C$3004,0)),ISNUMBER(MATCH(SUBSTITUTE(B779,"-",""),Kundenbestand!$C$5:$C$3004,0))),"x","")</f>
        <v/>
      </c>
      <c r="V779" s="35">
        <f t="shared" si="90"/>
        <v>0</v>
      </c>
    </row>
    <row r="780" spans="1:22" x14ac:dyDescent="0.3">
      <c r="A780" s="33" t="s">
        <v>4216</v>
      </c>
      <c r="B780" s="33" t="s">
        <v>4217</v>
      </c>
      <c r="C780" s="33" t="s">
        <v>233</v>
      </c>
      <c r="D780" s="33" t="s">
        <v>4218</v>
      </c>
      <c r="E780" s="33" t="s">
        <v>4219</v>
      </c>
      <c r="F780" s="33" t="s">
        <v>4220</v>
      </c>
      <c r="G780" s="34">
        <v>45249</v>
      </c>
      <c r="H780" s="33">
        <f t="shared" si="84"/>
        <v>2023</v>
      </c>
      <c r="I780" s="35">
        <v>266</v>
      </c>
      <c r="J780" s="36">
        <v>1.42</v>
      </c>
      <c r="K780" s="35">
        <f t="shared" si="85"/>
        <v>377.71999999999997</v>
      </c>
      <c r="L780" s="33" t="s">
        <v>1733</v>
      </c>
      <c r="M780" s="33" t="s">
        <v>1734</v>
      </c>
      <c r="N780" s="33" t="s">
        <v>4221</v>
      </c>
      <c r="O780" s="37" t="s">
        <v>87</v>
      </c>
      <c r="P780" s="33" t="str">
        <f t="shared" si="86"/>
        <v>ja</v>
      </c>
      <c r="Q780" s="33" t="str">
        <f t="shared" si="87"/>
        <v>2021–2025</v>
      </c>
      <c r="R780" s="38">
        <f t="shared" si="88"/>
        <v>0.1</v>
      </c>
      <c r="S780" s="35">
        <f t="shared" si="89"/>
        <v>339.94799999999998</v>
      </c>
      <c r="T780" s="39"/>
      <c r="U780" s="33" t="str">
        <f>IF(OR(T780="x",ISNUMBER(MATCH(SUBSTITUTE(A780,"-",""),Kundenbestand!$C$5:$C$3004,0)),ISNUMBER(MATCH(SUBSTITUTE(B780,"-",""),Kundenbestand!$C$5:$C$3004,0))),"x","")</f>
        <v/>
      </c>
      <c r="V780" s="35">
        <f t="shared" si="90"/>
        <v>0</v>
      </c>
    </row>
    <row r="781" spans="1:22" x14ac:dyDescent="0.3">
      <c r="A781" s="33" t="s">
        <v>4222</v>
      </c>
      <c r="B781" s="33" t="s">
        <v>4223</v>
      </c>
      <c r="C781" s="33" t="s">
        <v>233</v>
      </c>
      <c r="D781" s="33" t="s">
        <v>4224</v>
      </c>
      <c r="E781" s="33" t="s">
        <v>4225</v>
      </c>
      <c r="F781" s="33" t="s">
        <v>4226</v>
      </c>
      <c r="G781" s="34">
        <v>45193</v>
      </c>
      <c r="H781" s="33">
        <f t="shared" si="84"/>
        <v>2023</v>
      </c>
      <c r="I781" s="35">
        <v>112</v>
      </c>
      <c r="J781" s="36">
        <v>1.42</v>
      </c>
      <c r="K781" s="35">
        <f t="shared" si="85"/>
        <v>159.04</v>
      </c>
      <c r="L781" s="33" t="s">
        <v>1733</v>
      </c>
      <c r="M781" s="33" t="s">
        <v>1734</v>
      </c>
      <c r="N781" s="33" t="s">
        <v>4227</v>
      </c>
      <c r="O781" s="37" t="s">
        <v>118</v>
      </c>
      <c r="P781" s="33" t="str">
        <f t="shared" si="86"/>
        <v>ja</v>
      </c>
      <c r="Q781" s="33" t="str">
        <f t="shared" si="87"/>
        <v>2021–2025</v>
      </c>
      <c r="R781" s="38">
        <f t="shared" si="88"/>
        <v>0.1</v>
      </c>
      <c r="S781" s="35">
        <f t="shared" si="89"/>
        <v>143.136</v>
      </c>
      <c r="T781" s="39"/>
      <c r="U781" s="33" t="str">
        <f>IF(OR(T781="x",ISNUMBER(MATCH(SUBSTITUTE(A781,"-",""),Kundenbestand!$C$5:$C$3004,0)),ISNUMBER(MATCH(SUBSTITUTE(B781,"-",""),Kundenbestand!$C$5:$C$3004,0))),"x","")</f>
        <v/>
      </c>
      <c r="V781" s="35">
        <f t="shared" si="90"/>
        <v>0</v>
      </c>
    </row>
    <row r="782" spans="1:22" x14ac:dyDescent="0.3">
      <c r="A782" s="33" t="s">
        <v>4228</v>
      </c>
      <c r="B782" s="33" t="s">
        <v>4229</v>
      </c>
      <c r="C782" s="33" t="s">
        <v>233</v>
      </c>
      <c r="D782" s="33" t="s">
        <v>1034</v>
      </c>
      <c r="E782" s="33" t="s">
        <v>4230</v>
      </c>
      <c r="F782" s="33" t="s">
        <v>4231</v>
      </c>
      <c r="G782" s="34">
        <v>45208</v>
      </c>
      <c r="H782" s="33">
        <f t="shared" si="84"/>
        <v>2023</v>
      </c>
      <c r="I782" s="35">
        <v>210</v>
      </c>
      <c r="J782" s="36">
        <v>1.42</v>
      </c>
      <c r="K782" s="35">
        <f t="shared" si="85"/>
        <v>298.2</v>
      </c>
      <c r="L782" s="33" t="s">
        <v>1733</v>
      </c>
      <c r="M782" s="33" t="s">
        <v>1734</v>
      </c>
      <c r="N782" s="33" t="s">
        <v>4232</v>
      </c>
      <c r="O782" s="37" t="s">
        <v>87</v>
      </c>
      <c r="P782" s="33" t="str">
        <f t="shared" si="86"/>
        <v>ja</v>
      </c>
      <c r="Q782" s="33" t="str">
        <f t="shared" si="87"/>
        <v>2021–2025</v>
      </c>
      <c r="R782" s="38">
        <f t="shared" si="88"/>
        <v>0.1</v>
      </c>
      <c r="S782" s="35">
        <f t="shared" si="89"/>
        <v>268.38</v>
      </c>
      <c r="T782" s="39"/>
      <c r="U782" s="33" t="str">
        <f>IF(OR(T782="x",ISNUMBER(MATCH(SUBSTITUTE(A782,"-",""),Kundenbestand!$C$5:$C$3004,0)),ISNUMBER(MATCH(SUBSTITUTE(B782,"-",""),Kundenbestand!$C$5:$C$3004,0))),"x","")</f>
        <v/>
      </c>
      <c r="V782" s="35">
        <f t="shared" si="90"/>
        <v>0</v>
      </c>
    </row>
    <row r="783" spans="1:22" x14ac:dyDescent="0.3">
      <c r="A783" s="33" t="s">
        <v>4233</v>
      </c>
      <c r="B783" s="33" t="s">
        <v>4234</v>
      </c>
      <c r="C783" s="33" t="s">
        <v>233</v>
      </c>
      <c r="D783" s="33" t="s">
        <v>4235</v>
      </c>
      <c r="E783" s="33" t="s">
        <v>4236</v>
      </c>
      <c r="F783" s="33" t="s">
        <v>4237</v>
      </c>
      <c r="G783" s="34">
        <v>43141</v>
      </c>
      <c r="H783" s="33">
        <f t="shared" si="84"/>
        <v>2018</v>
      </c>
      <c r="I783" s="35">
        <v>266</v>
      </c>
      <c r="J783" s="36">
        <v>1.42</v>
      </c>
      <c r="K783" s="35">
        <f t="shared" si="85"/>
        <v>377.71999999999997</v>
      </c>
      <c r="L783" s="33" t="s">
        <v>1733</v>
      </c>
      <c r="M783" s="33" t="s">
        <v>1734</v>
      </c>
      <c r="N783" s="33" t="s">
        <v>4238</v>
      </c>
      <c r="O783" s="37" t="s">
        <v>213</v>
      </c>
      <c r="P783" s="33" t="str">
        <f t="shared" si="86"/>
        <v>ja</v>
      </c>
      <c r="Q783" s="33" t="str">
        <f t="shared" si="87"/>
        <v>2017–2020</v>
      </c>
      <c r="R783" s="38">
        <f t="shared" si="88"/>
        <v>0.25</v>
      </c>
      <c r="S783" s="35">
        <f t="shared" si="89"/>
        <v>283.28999999999996</v>
      </c>
      <c r="T783" s="39"/>
      <c r="U783" s="33" t="str">
        <f>IF(OR(T783="x",ISNUMBER(MATCH(SUBSTITUTE(A783,"-",""),Kundenbestand!$C$5:$C$3004,0)),ISNUMBER(MATCH(SUBSTITUTE(B783,"-",""),Kundenbestand!$C$5:$C$3004,0))),"x","")</f>
        <v/>
      </c>
      <c r="V783" s="35">
        <f t="shared" si="90"/>
        <v>0</v>
      </c>
    </row>
    <row r="784" spans="1:22" x14ac:dyDescent="0.3">
      <c r="A784" s="33" t="s">
        <v>4239</v>
      </c>
      <c r="B784" s="33" t="s">
        <v>4240</v>
      </c>
      <c r="C784" s="33" t="s">
        <v>233</v>
      </c>
      <c r="D784" s="33" t="s">
        <v>4235</v>
      </c>
      <c r="E784" s="33" t="s">
        <v>4241</v>
      </c>
      <c r="F784" s="33" t="s">
        <v>4242</v>
      </c>
      <c r="G784" s="34">
        <v>39788</v>
      </c>
      <c r="H784" s="33">
        <f t="shared" si="84"/>
        <v>2008</v>
      </c>
      <c r="I784" s="35">
        <v>245</v>
      </c>
      <c r="J784" s="36">
        <v>1.42</v>
      </c>
      <c r="K784" s="35">
        <f t="shared" si="85"/>
        <v>347.9</v>
      </c>
      <c r="L784" s="33" t="s">
        <v>1733</v>
      </c>
      <c r="M784" s="33" t="s">
        <v>1734</v>
      </c>
      <c r="N784" s="33" t="s">
        <v>2583</v>
      </c>
      <c r="O784" s="37" t="s">
        <v>213</v>
      </c>
      <c r="P784" s="33" t="str">
        <f t="shared" si="86"/>
        <v>ja</v>
      </c>
      <c r="Q784" s="33" t="str">
        <f t="shared" si="87"/>
        <v>bis 2012</v>
      </c>
      <c r="R784" s="38">
        <f t="shared" si="88"/>
        <v>0.5</v>
      </c>
      <c r="S784" s="35">
        <f t="shared" si="89"/>
        <v>173.95</v>
      </c>
      <c r="T784" s="39"/>
      <c r="U784" s="33" t="str">
        <f>IF(OR(T784="x",ISNUMBER(MATCH(SUBSTITUTE(A784,"-",""),Kundenbestand!$C$5:$C$3004,0)),ISNUMBER(MATCH(SUBSTITUTE(B784,"-",""),Kundenbestand!$C$5:$C$3004,0))),"x","")</f>
        <v/>
      </c>
      <c r="V784" s="35">
        <f t="shared" si="90"/>
        <v>0</v>
      </c>
    </row>
    <row r="785" spans="1:22" x14ac:dyDescent="0.3">
      <c r="A785" s="33" t="s">
        <v>4243</v>
      </c>
      <c r="B785" s="33" t="s">
        <v>4244</v>
      </c>
      <c r="C785" s="33" t="s">
        <v>233</v>
      </c>
      <c r="D785" s="33" t="s">
        <v>4235</v>
      </c>
      <c r="E785" s="33" t="s">
        <v>4241</v>
      </c>
      <c r="F785" s="33" t="s">
        <v>4245</v>
      </c>
      <c r="G785" s="34">
        <v>36668</v>
      </c>
      <c r="H785" s="33">
        <f t="shared" si="84"/>
        <v>2000</v>
      </c>
      <c r="I785" s="35">
        <v>266</v>
      </c>
      <c r="J785" s="36">
        <v>1.42</v>
      </c>
      <c r="K785" s="35">
        <f t="shared" si="85"/>
        <v>377.71999999999997</v>
      </c>
      <c r="L785" s="33" t="s">
        <v>1733</v>
      </c>
      <c r="M785" s="33" t="s">
        <v>1734</v>
      </c>
      <c r="N785" s="33" t="s">
        <v>4246</v>
      </c>
      <c r="O785" s="37" t="s">
        <v>213</v>
      </c>
      <c r="P785" s="33" t="str">
        <f t="shared" si="86"/>
        <v>ja</v>
      </c>
      <c r="Q785" s="33" t="str">
        <f t="shared" si="87"/>
        <v>bis 2012</v>
      </c>
      <c r="R785" s="38">
        <f t="shared" si="88"/>
        <v>0.5</v>
      </c>
      <c r="S785" s="35">
        <f t="shared" si="89"/>
        <v>188.85999999999999</v>
      </c>
      <c r="T785" s="39"/>
      <c r="U785" s="33" t="str">
        <f>IF(OR(T785="x",ISNUMBER(MATCH(SUBSTITUTE(A785,"-",""),Kundenbestand!$C$5:$C$3004,0)),ISNUMBER(MATCH(SUBSTITUTE(B785,"-",""),Kundenbestand!$C$5:$C$3004,0))),"x","")</f>
        <v/>
      </c>
      <c r="V785" s="35">
        <f t="shared" si="90"/>
        <v>0</v>
      </c>
    </row>
    <row r="786" spans="1:22" x14ac:dyDescent="0.3">
      <c r="A786" s="33" t="s">
        <v>4247</v>
      </c>
      <c r="B786" s="33" t="s">
        <v>4248</v>
      </c>
      <c r="C786" s="33" t="s">
        <v>233</v>
      </c>
      <c r="D786" s="33" t="s">
        <v>4235</v>
      </c>
      <c r="E786" s="33" t="s">
        <v>4241</v>
      </c>
      <c r="F786" s="33" t="s">
        <v>4249</v>
      </c>
      <c r="G786" s="34">
        <v>43744</v>
      </c>
      <c r="H786" s="33">
        <f t="shared" si="84"/>
        <v>2019</v>
      </c>
      <c r="I786" s="35">
        <v>280</v>
      </c>
      <c r="J786" s="36">
        <v>1.42</v>
      </c>
      <c r="K786" s="35">
        <f t="shared" si="85"/>
        <v>397.59999999999997</v>
      </c>
      <c r="L786" s="33" t="s">
        <v>1733</v>
      </c>
      <c r="M786" s="33" t="s">
        <v>1734</v>
      </c>
      <c r="N786" s="33" t="s">
        <v>4246</v>
      </c>
      <c r="O786" s="37" t="s">
        <v>213</v>
      </c>
      <c r="P786" s="33" t="str">
        <f t="shared" si="86"/>
        <v>ja</v>
      </c>
      <c r="Q786" s="33" t="str">
        <f t="shared" si="87"/>
        <v>2017–2020</v>
      </c>
      <c r="R786" s="38">
        <f t="shared" si="88"/>
        <v>0.25</v>
      </c>
      <c r="S786" s="35">
        <f t="shared" si="89"/>
        <v>298.2</v>
      </c>
      <c r="T786" s="39"/>
      <c r="U786" s="33" t="str">
        <f>IF(OR(T786="x",ISNUMBER(MATCH(SUBSTITUTE(A786,"-",""),Kundenbestand!$C$5:$C$3004,0)),ISNUMBER(MATCH(SUBSTITUTE(B786,"-",""),Kundenbestand!$C$5:$C$3004,0))),"x","")</f>
        <v/>
      </c>
      <c r="V786" s="35">
        <f t="shared" si="90"/>
        <v>0</v>
      </c>
    </row>
    <row r="787" spans="1:22" x14ac:dyDescent="0.3">
      <c r="A787" s="33" t="s">
        <v>4250</v>
      </c>
      <c r="B787" s="33" t="s">
        <v>4251</v>
      </c>
      <c r="C787" s="33" t="s">
        <v>233</v>
      </c>
      <c r="D787" s="33" t="s">
        <v>4235</v>
      </c>
      <c r="E787" s="33" t="s">
        <v>4241</v>
      </c>
      <c r="F787" s="33" t="s">
        <v>4252</v>
      </c>
      <c r="G787" s="34">
        <v>43873</v>
      </c>
      <c r="H787" s="33">
        <f t="shared" si="84"/>
        <v>2020</v>
      </c>
      <c r="I787" s="35">
        <v>266</v>
      </c>
      <c r="J787" s="36">
        <v>1.42</v>
      </c>
      <c r="K787" s="35">
        <f t="shared" si="85"/>
        <v>377.71999999999997</v>
      </c>
      <c r="L787" s="33" t="s">
        <v>1733</v>
      </c>
      <c r="M787" s="33" t="s">
        <v>1734</v>
      </c>
      <c r="N787" s="33" t="s">
        <v>4253</v>
      </c>
      <c r="O787" s="37" t="s">
        <v>213</v>
      </c>
      <c r="P787" s="33" t="str">
        <f t="shared" si="86"/>
        <v>ja</v>
      </c>
      <c r="Q787" s="33" t="str">
        <f t="shared" si="87"/>
        <v>2017–2020</v>
      </c>
      <c r="R787" s="38">
        <f t="shared" si="88"/>
        <v>0.25</v>
      </c>
      <c r="S787" s="35">
        <f t="shared" si="89"/>
        <v>283.28999999999996</v>
      </c>
      <c r="T787" s="39"/>
      <c r="U787" s="33" t="str">
        <f>IF(OR(T787="x",ISNUMBER(MATCH(SUBSTITUTE(A787,"-",""),Kundenbestand!$C$5:$C$3004,0)),ISNUMBER(MATCH(SUBSTITUTE(B787,"-",""),Kundenbestand!$C$5:$C$3004,0))),"x","")</f>
        <v/>
      </c>
      <c r="V787" s="35">
        <f t="shared" si="90"/>
        <v>0</v>
      </c>
    </row>
    <row r="788" spans="1:22" x14ac:dyDescent="0.3">
      <c r="A788" s="33" t="s">
        <v>4254</v>
      </c>
      <c r="B788" s="33" t="s">
        <v>4255</v>
      </c>
      <c r="C788" s="33" t="s">
        <v>233</v>
      </c>
      <c r="D788" s="33" t="s">
        <v>4235</v>
      </c>
      <c r="E788" s="33" t="s">
        <v>4241</v>
      </c>
      <c r="F788" s="33" t="s">
        <v>4256</v>
      </c>
      <c r="G788" s="34">
        <v>38124</v>
      </c>
      <c r="H788" s="33">
        <f t="shared" si="84"/>
        <v>2004</v>
      </c>
      <c r="I788" s="35">
        <v>280</v>
      </c>
      <c r="J788" s="36">
        <v>1.42</v>
      </c>
      <c r="K788" s="35">
        <f t="shared" si="85"/>
        <v>397.59999999999997</v>
      </c>
      <c r="L788" s="33" t="s">
        <v>1733</v>
      </c>
      <c r="M788" s="33" t="s">
        <v>1734</v>
      </c>
      <c r="N788" s="33" t="s">
        <v>4246</v>
      </c>
      <c r="O788" s="37" t="s">
        <v>213</v>
      </c>
      <c r="P788" s="33" t="str">
        <f t="shared" si="86"/>
        <v>ja</v>
      </c>
      <c r="Q788" s="33" t="str">
        <f t="shared" si="87"/>
        <v>bis 2012</v>
      </c>
      <c r="R788" s="38">
        <f t="shared" si="88"/>
        <v>0.5</v>
      </c>
      <c r="S788" s="35">
        <f t="shared" si="89"/>
        <v>198.79999999999998</v>
      </c>
      <c r="T788" s="39"/>
      <c r="U788" s="33" t="str">
        <f>IF(OR(T788="x",ISNUMBER(MATCH(SUBSTITUTE(A788,"-",""),Kundenbestand!$C$5:$C$3004,0)),ISNUMBER(MATCH(SUBSTITUTE(B788,"-",""),Kundenbestand!$C$5:$C$3004,0))),"x","")</f>
        <v/>
      </c>
      <c r="V788" s="35">
        <f t="shared" si="90"/>
        <v>0</v>
      </c>
    </row>
    <row r="789" spans="1:22" x14ac:dyDescent="0.3">
      <c r="A789" s="33" t="s">
        <v>4257</v>
      </c>
      <c r="B789" s="33" t="s">
        <v>4258</v>
      </c>
      <c r="C789" s="33" t="s">
        <v>233</v>
      </c>
      <c r="D789" s="33" t="s">
        <v>4235</v>
      </c>
      <c r="E789" s="33" t="s">
        <v>4241</v>
      </c>
      <c r="F789" s="33" t="s">
        <v>4259</v>
      </c>
      <c r="G789" s="34">
        <v>38320</v>
      </c>
      <c r="H789" s="33">
        <f t="shared" si="84"/>
        <v>2004</v>
      </c>
      <c r="I789" s="35">
        <v>280</v>
      </c>
      <c r="J789" s="36">
        <v>1.42</v>
      </c>
      <c r="K789" s="35">
        <f t="shared" si="85"/>
        <v>397.59999999999997</v>
      </c>
      <c r="L789" s="33" t="s">
        <v>1733</v>
      </c>
      <c r="M789" s="33" t="s">
        <v>1734</v>
      </c>
      <c r="N789" s="33" t="s">
        <v>2700</v>
      </c>
      <c r="O789" s="37" t="s">
        <v>213</v>
      </c>
      <c r="P789" s="33" t="str">
        <f t="shared" si="86"/>
        <v>ja</v>
      </c>
      <c r="Q789" s="33" t="str">
        <f t="shared" si="87"/>
        <v>bis 2012</v>
      </c>
      <c r="R789" s="38">
        <f t="shared" si="88"/>
        <v>0.5</v>
      </c>
      <c r="S789" s="35">
        <f t="shared" si="89"/>
        <v>198.79999999999998</v>
      </c>
      <c r="T789" s="39"/>
      <c r="U789" s="33" t="str">
        <f>IF(OR(T789="x",ISNUMBER(MATCH(SUBSTITUTE(A789,"-",""),Kundenbestand!$C$5:$C$3004,0)),ISNUMBER(MATCH(SUBSTITUTE(B789,"-",""),Kundenbestand!$C$5:$C$3004,0))),"x","")</f>
        <v/>
      </c>
      <c r="V789" s="35">
        <f t="shared" si="90"/>
        <v>0</v>
      </c>
    </row>
    <row r="790" spans="1:22" x14ac:dyDescent="0.3">
      <c r="A790" s="33" t="s">
        <v>4260</v>
      </c>
      <c r="B790" s="33" t="s">
        <v>4261</v>
      </c>
      <c r="C790" s="33" t="s">
        <v>233</v>
      </c>
      <c r="D790" s="33" t="s">
        <v>4235</v>
      </c>
      <c r="E790" s="33" t="s">
        <v>4241</v>
      </c>
      <c r="F790" s="33" t="s">
        <v>4262</v>
      </c>
      <c r="G790" s="34">
        <v>38635</v>
      </c>
      <c r="H790" s="33">
        <f t="shared" si="84"/>
        <v>2005</v>
      </c>
      <c r="I790" s="35">
        <v>280</v>
      </c>
      <c r="J790" s="36">
        <v>1.42</v>
      </c>
      <c r="K790" s="35">
        <f t="shared" si="85"/>
        <v>397.59999999999997</v>
      </c>
      <c r="L790" s="33" t="s">
        <v>1733</v>
      </c>
      <c r="M790" s="33" t="s">
        <v>1734</v>
      </c>
      <c r="N790" s="33" t="s">
        <v>2583</v>
      </c>
      <c r="O790" s="37" t="s">
        <v>213</v>
      </c>
      <c r="P790" s="33" t="str">
        <f t="shared" si="86"/>
        <v>ja</v>
      </c>
      <c r="Q790" s="33" t="str">
        <f t="shared" si="87"/>
        <v>bis 2012</v>
      </c>
      <c r="R790" s="38">
        <f t="shared" si="88"/>
        <v>0.5</v>
      </c>
      <c r="S790" s="35">
        <f t="shared" si="89"/>
        <v>198.79999999999998</v>
      </c>
      <c r="T790" s="39"/>
      <c r="U790" s="33" t="str">
        <f>IF(OR(T790="x",ISNUMBER(MATCH(SUBSTITUTE(A790,"-",""),Kundenbestand!$C$5:$C$3004,0)),ISNUMBER(MATCH(SUBSTITUTE(B790,"-",""),Kundenbestand!$C$5:$C$3004,0))),"x","")</f>
        <v/>
      </c>
      <c r="V790" s="35">
        <f t="shared" si="90"/>
        <v>0</v>
      </c>
    </row>
    <row r="791" spans="1:22" x14ac:dyDescent="0.3">
      <c r="A791" s="33" t="s">
        <v>4263</v>
      </c>
      <c r="B791" s="33" t="s">
        <v>4264</v>
      </c>
      <c r="C791" s="33" t="s">
        <v>233</v>
      </c>
      <c r="D791" s="33" t="s">
        <v>4265</v>
      </c>
      <c r="E791" s="33" t="s">
        <v>4266</v>
      </c>
      <c r="F791" s="33" t="s">
        <v>4267</v>
      </c>
      <c r="G791" s="34">
        <v>45096</v>
      </c>
      <c r="H791" s="33">
        <f t="shared" si="84"/>
        <v>2023</v>
      </c>
      <c r="I791" s="35">
        <v>210</v>
      </c>
      <c r="J791" s="36">
        <v>1.42</v>
      </c>
      <c r="K791" s="35">
        <f t="shared" si="85"/>
        <v>298.2</v>
      </c>
      <c r="L791" s="33" t="s">
        <v>1733</v>
      </c>
      <c r="M791" s="33" t="s">
        <v>1734</v>
      </c>
      <c r="N791" s="33" t="s">
        <v>4268</v>
      </c>
      <c r="O791" s="37" t="s">
        <v>94</v>
      </c>
      <c r="P791" s="33" t="str">
        <f t="shared" si="86"/>
        <v>ja</v>
      </c>
      <c r="Q791" s="33" t="str">
        <f t="shared" si="87"/>
        <v>2021–2025</v>
      </c>
      <c r="R791" s="38">
        <f t="shared" si="88"/>
        <v>0.1</v>
      </c>
      <c r="S791" s="35">
        <f t="shared" si="89"/>
        <v>268.38</v>
      </c>
      <c r="T791" s="39"/>
      <c r="U791" s="33" t="str">
        <f>IF(OR(T791="x",ISNUMBER(MATCH(SUBSTITUTE(A791,"-",""),Kundenbestand!$C$5:$C$3004,0)),ISNUMBER(MATCH(SUBSTITUTE(B791,"-",""),Kundenbestand!$C$5:$C$3004,0))),"x","")</f>
        <v/>
      </c>
      <c r="V791" s="35">
        <f t="shared" si="90"/>
        <v>0</v>
      </c>
    </row>
    <row r="792" spans="1:22" x14ac:dyDescent="0.3">
      <c r="A792" s="33" t="s">
        <v>4269</v>
      </c>
      <c r="B792" s="33" t="s">
        <v>4270</v>
      </c>
      <c r="C792" s="33" t="s">
        <v>233</v>
      </c>
      <c r="D792" s="33" t="s">
        <v>954</v>
      </c>
      <c r="E792" s="33" t="s">
        <v>4271</v>
      </c>
      <c r="F792" s="33" t="s">
        <v>4272</v>
      </c>
      <c r="G792" s="34">
        <v>45490</v>
      </c>
      <c r="H792" s="33">
        <f t="shared" si="84"/>
        <v>2024</v>
      </c>
      <c r="I792" s="35">
        <v>210</v>
      </c>
      <c r="J792" s="36">
        <v>1.42</v>
      </c>
      <c r="K792" s="35">
        <f t="shared" si="85"/>
        <v>298.2</v>
      </c>
      <c r="L792" s="33" t="s">
        <v>1733</v>
      </c>
      <c r="M792" s="33" t="s">
        <v>1734</v>
      </c>
      <c r="N792" s="33" t="s">
        <v>4273</v>
      </c>
      <c r="O792" s="37" t="s">
        <v>118</v>
      </c>
      <c r="P792" s="33" t="str">
        <f t="shared" si="86"/>
        <v>ja</v>
      </c>
      <c r="Q792" s="33" t="str">
        <f t="shared" si="87"/>
        <v>2021–2025</v>
      </c>
      <c r="R792" s="38">
        <f t="shared" si="88"/>
        <v>0.1</v>
      </c>
      <c r="S792" s="35">
        <f t="shared" si="89"/>
        <v>268.38</v>
      </c>
      <c r="T792" s="39"/>
      <c r="U792" s="33" t="str">
        <f>IF(OR(T792="x",ISNUMBER(MATCH(SUBSTITUTE(A792,"-",""),Kundenbestand!$C$5:$C$3004,0)),ISNUMBER(MATCH(SUBSTITUTE(B792,"-",""),Kundenbestand!$C$5:$C$3004,0))),"x","")</f>
        <v/>
      </c>
      <c r="V792" s="35">
        <f t="shared" si="90"/>
        <v>0</v>
      </c>
    </row>
    <row r="793" spans="1:22" x14ac:dyDescent="0.3">
      <c r="A793" s="33" t="s">
        <v>4274</v>
      </c>
      <c r="B793" s="33" t="s">
        <v>4275</v>
      </c>
      <c r="C793" s="33" t="s">
        <v>233</v>
      </c>
      <c r="D793" s="33" t="s">
        <v>4276</v>
      </c>
      <c r="E793" s="33" t="s">
        <v>2859</v>
      </c>
      <c r="F793" s="33" t="s">
        <v>4277</v>
      </c>
      <c r="G793" s="34">
        <v>45488</v>
      </c>
      <c r="H793" s="33">
        <f t="shared" si="84"/>
        <v>2024</v>
      </c>
      <c r="I793" s="35">
        <v>294</v>
      </c>
      <c r="J793" s="36">
        <v>1.42</v>
      </c>
      <c r="K793" s="35">
        <f t="shared" si="85"/>
        <v>417.47999999999996</v>
      </c>
      <c r="L793" s="33" t="s">
        <v>1733</v>
      </c>
      <c r="M793" s="33" t="s">
        <v>1734</v>
      </c>
      <c r="N793" s="33" t="s">
        <v>4278</v>
      </c>
      <c r="O793" s="37" t="s">
        <v>213</v>
      </c>
      <c r="P793" s="33" t="str">
        <f t="shared" si="86"/>
        <v>ja</v>
      </c>
      <c r="Q793" s="33" t="str">
        <f t="shared" si="87"/>
        <v>2021–2025</v>
      </c>
      <c r="R793" s="38">
        <f t="shared" si="88"/>
        <v>0.1</v>
      </c>
      <c r="S793" s="35">
        <f t="shared" si="89"/>
        <v>375.73199999999997</v>
      </c>
      <c r="T793" s="39"/>
      <c r="U793" s="33" t="str">
        <f>IF(OR(T793="x",ISNUMBER(MATCH(SUBSTITUTE(A793,"-",""),Kundenbestand!$C$5:$C$3004,0)),ISNUMBER(MATCH(SUBSTITUTE(B793,"-",""),Kundenbestand!$C$5:$C$3004,0))),"x","")</f>
        <v/>
      </c>
      <c r="V793" s="35">
        <f t="shared" si="90"/>
        <v>0</v>
      </c>
    </row>
    <row r="794" spans="1:22" x14ac:dyDescent="0.3">
      <c r="A794" s="33" t="s">
        <v>4279</v>
      </c>
      <c r="B794" s="33" t="s">
        <v>4280</v>
      </c>
      <c r="C794" s="33" t="s">
        <v>233</v>
      </c>
      <c r="D794" s="33" t="s">
        <v>4281</v>
      </c>
      <c r="E794" s="33" t="s">
        <v>4282</v>
      </c>
      <c r="F794" s="33" t="s">
        <v>4283</v>
      </c>
      <c r="G794" s="34">
        <v>45824</v>
      </c>
      <c r="H794" s="33">
        <f t="shared" si="84"/>
        <v>2025</v>
      </c>
      <c r="I794" s="35">
        <v>266</v>
      </c>
      <c r="J794" s="36">
        <v>1.42</v>
      </c>
      <c r="K794" s="35">
        <f t="shared" si="85"/>
        <v>377.71999999999997</v>
      </c>
      <c r="L794" s="33" t="s">
        <v>1733</v>
      </c>
      <c r="M794" s="33" t="s">
        <v>1734</v>
      </c>
      <c r="N794" s="33" t="s">
        <v>4284</v>
      </c>
      <c r="O794" s="37" t="s">
        <v>80</v>
      </c>
      <c r="P794" s="33" t="str">
        <f t="shared" si="86"/>
        <v>ja</v>
      </c>
      <c r="Q794" s="33" t="str">
        <f t="shared" si="87"/>
        <v>2021–2025</v>
      </c>
      <c r="R794" s="38">
        <f t="shared" si="88"/>
        <v>0.1</v>
      </c>
      <c r="S794" s="35">
        <f t="shared" si="89"/>
        <v>339.94799999999998</v>
      </c>
      <c r="T794" s="39"/>
      <c r="U794" s="33" t="str">
        <f>IF(OR(T794="x",ISNUMBER(MATCH(SUBSTITUTE(A794,"-",""),Kundenbestand!$C$5:$C$3004,0)),ISNUMBER(MATCH(SUBSTITUTE(B794,"-",""),Kundenbestand!$C$5:$C$3004,0))),"x","")</f>
        <v/>
      </c>
      <c r="V794" s="35">
        <f t="shared" si="90"/>
        <v>0</v>
      </c>
    </row>
    <row r="795" spans="1:22" x14ac:dyDescent="0.3">
      <c r="A795" s="33" t="s">
        <v>4285</v>
      </c>
      <c r="B795" s="33" t="s">
        <v>4286</v>
      </c>
      <c r="C795" s="33" t="s">
        <v>233</v>
      </c>
      <c r="D795" s="33" t="s">
        <v>4287</v>
      </c>
      <c r="E795" s="33" t="s">
        <v>4288</v>
      </c>
      <c r="F795" s="33" t="s">
        <v>4289</v>
      </c>
      <c r="G795" s="34">
        <v>45399</v>
      </c>
      <c r="H795" s="33">
        <f t="shared" si="84"/>
        <v>2024</v>
      </c>
      <c r="I795" s="35">
        <v>345</v>
      </c>
      <c r="J795" s="36">
        <v>1.42</v>
      </c>
      <c r="K795" s="35">
        <f t="shared" si="85"/>
        <v>489.9</v>
      </c>
      <c r="L795" s="33" t="s">
        <v>1733</v>
      </c>
      <c r="M795" s="33" t="s">
        <v>1734</v>
      </c>
      <c r="N795" s="33" t="s">
        <v>4290</v>
      </c>
      <c r="O795" s="37" t="s">
        <v>94</v>
      </c>
      <c r="P795" s="33" t="str">
        <f t="shared" si="86"/>
        <v>ja</v>
      </c>
      <c r="Q795" s="33" t="str">
        <f t="shared" si="87"/>
        <v>2021–2025</v>
      </c>
      <c r="R795" s="38">
        <f t="shared" si="88"/>
        <v>0.1</v>
      </c>
      <c r="S795" s="35">
        <f t="shared" si="89"/>
        <v>440.90999999999997</v>
      </c>
      <c r="T795" s="39"/>
      <c r="U795" s="33" t="str">
        <f>IF(OR(T795="x",ISNUMBER(MATCH(SUBSTITUTE(A795,"-",""),Kundenbestand!$C$5:$C$3004,0)),ISNUMBER(MATCH(SUBSTITUTE(B795,"-",""),Kundenbestand!$C$5:$C$3004,0))),"x","")</f>
        <v/>
      </c>
      <c r="V795" s="35">
        <f t="shared" si="90"/>
        <v>0</v>
      </c>
    </row>
    <row r="796" spans="1:22" x14ac:dyDescent="0.3">
      <c r="A796" s="33" t="s">
        <v>4291</v>
      </c>
      <c r="B796" s="33" t="s">
        <v>4292</v>
      </c>
      <c r="C796" s="33" t="s">
        <v>233</v>
      </c>
      <c r="D796" s="33" t="s">
        <v>1505</v>
      </c>
      <c r="E796" s="33" t="s">
        <v>4293</v>
      </c>
      <c r="F796" s="33" t="s">
        <v>4294</v>
      </c>
      <c r="G796" s="34">
        <v>45361</v>
      </c>
      <c r="H796" s="33">
        <f t="shared" si="84"/>
        <v>2024</v>
      </c>
      <c r="I796" s="35">
        <v>175</v>
      </c>
      <c r="J796" s="36">
        <v>1.42</v>
      </c>
      <c r="K796" s="35">
        <f t="shared" si="85"/>
        <v>248.5</v>
      </c>
      <c r="L796" s="33" t="s">
        <v>1733</v>
      </c>
      <c r="M796" s="33" t="s">
        <v>1734</v>
      </c>
      <c r="N796" s="33" t="s">
        <v>4295</v>
      </c>
      <c r="O796" s="37" t="s">
        <v>80</v>
      </c>
      <c r="P796" s="33" t="str">
        <f t="shared" si="86"/>
        <v>ja</v>
      </c>
      <c r="Q796" s="33" t="str">
        <f t="shared" si="87"/>
        <v>2021–2025</v>
      </c>
      <c r="R796" s="38">
        <f t="shared" si="88"/>
        <v>0.1</v>
      </c>
      <c r="S796" s="35">
        <f t="shared" si="89"/>
        <v>223.65</v>
      </c>
      <c r="T796" s="39"/>
      <c r="U796" s="33" t="str">
        <f>IF(OR(T796="x",ISNUMBER(MATCH(SUBSTITUTE(A796,"-",""),Kundenbestand!$C$5:$C$3004,0)),ISNUMBER(MATCH(SUBSTITUTE(B796,"-",""),Kundenbestand!$C$5:$C$3004,0))),"x","")</f>
        <v/>
      </c>
      <c r="V796" s="35">
        <f t="shared" si="90"/>
        <v>0</v>
      </c>
    </row>
    <row r="797" spans="1:22" x14ac:dyDescent="0.3">
      <c r="A797" s="33" t="s">
        <v>4296</v>
      </c>
      <c r="B797" s="33" t="s">
        <v>4297</v>
      </c>
      <c r="C797" s="33" t="s">
        <v>233</v>
      </c>
      <c r="D797" s="33" t="s">
        <v>4298</v>
      </c>
      <c r="E797" s="33" t="s">
        <v>4299</v>
      </c>
      <c r="F797" s="33" t="s">
        <v>4300</v>
      </c>
      <c r="G797" s="34">
        <v>45460</v>
      </c>
      <c r="H797" s="33">
        <f t="shared" si="84"/>
        <v>2024</v>
      </c>
      <c r="I797" s="35">
        <v>280</v>
      </c>
      <c r="J797" s="36">
        <v>1.42</v>
      </c>
      <c r="K797" s="35">
        <f t="shared" si="85"/>
        <v>397.59999999999997</v>
      </c>
      <c r="L797" s="33" t="s">
        <v>1733</v>
      </c>
      <c r="M797" s="33" t="s">
        <v>1734</v>
      </c>
      <c r="N797" s="33" t="s">
        <v>4301</v>
      </c>
      <c r="O797" s="37" t="s">
        <v>87</v>
      </c>
      <c r="P797" s="33" t="str">
        <f t="shared" si="86"/>
        <v>ja</v>
      </c>
      <c r="Q797" s="33" t="str">
        <f t="shared" si="87"/>
        <v>2021–2025</v>
      </c>
      <c r="R797" s="38">
        <f t="shared" si="88"/>
        <v>0.1</v>
      </c>
      <c r="S797" s="35">
        <f t="shared" si="89"/>
        <v>357.84</v>
      </c>
      <c r="T797" s="39"/>
      <c r="U797" s="33" t="str">
        <f>IF(OR(T797="x",ISNUMBER(MATCH(SUBSTITUTE(A797,"-",""),Kundenbestand!$C$5:$C$3004,0)),ISNUMBER(MATCH(SUBSTITUTE(B797,"-",""),Kundenbestand!$C$5:$C$3004,0))),"x","")</f>
        <v/>
      </c>
      <c r="V797" s="35">
        <f t="shared" si="90"/>
        <v>0</v>
      </c>
    </row>
    <row r="798" spans="1:22" x14ac:dyDescent="0.3">
      <c r="A798" s="33" t="s">
        <v>4302</v>
      </c>
      <c r="B798" s="33" t="s">
        <v>4303</v>
      </c>
      <c r="C798" s="33" t="s">
        <v>233</v>
      </c>
      <c r="D798" s="33" t="s">
        <v>4304</v>
      </c>
      <c r="E798" s="33" t="s">
        <v>4305</v>
      </c>
      <c r="F798" s="33" t="s">
        <v>4306</v>
      </c>
      <c r="G798" s="34">
        <v>45397</v>
      </c>
      <c r="H798" s="33">
        <f t="shared" si="84"/>
        <v>2024</v>
      </c>
      <c r="I798" s="35">
        <v>252</v>
      </c>
      <c r="J798" s="36">
        <v>1.42</v>
      </c>
      <c r="K798" s="35">
        <f t="shared" si="85"/>
        <v>357.84</v>
      </c>
      <c r="L798" s="33" t="s">
        <v>1733</v>
      </c>
      <c r="M798" s="33" t="s">
        <v>1734</v>
      </c>
      <c r="N798" s="33" t="s">
        <v>4307</v>
      </c>
      <c r="O798" s="37" t="s">
        <v>94</v>
      </c>
      <c r="P798" s="33" t="str">
        <f t="shared" si="86"/>
        <v>ja</v>
      </c>
      <c r="Q798" s="33" t="str">
        <f t="shared" si="87"/>
        <v>2021–2025</v>
      </c>
      <c r="R798" s="38">
        <f t="shared" si="88"/>
        <v>0.1</v>
      </c>
      <c r="S798" s="35">
        <f t="shared" si="89"/>
        <v>322.05599999999998</v>
      </c>
      <c r="T798" s="39"/>
      <c r="U798" s="33" t="str">
        <f>IF(OR(T798="x",ISNUMBER(MATCH(SUBSTITUTE(A798,"-",""),Kundenbestand!$C$5:$C$3004,0)),ISNUMBER(MATCH(SUBSTITUTE(B798,"-",""),Kundenbestand!$C$5:$C$3004,0))),"x","")</f>
        <v/>
      </c>
      <c r="V798" s="35">
        <f t="shared" si="90"/>
        <v>0</v>
      </c>
    </row>
    <row r="799" spans="1:22" x14ac:dyDescent="0.3">
      <c r="A799" s="33" t="s">
        <v>4308</v>
      </c>
      <c r="B799" s="33" t="s">
        <v>4309</v>
      </c>
      <c r="C799" s="33" t="s">
        <v>233</v>
      </c>
      <c r="D799" s="33" t="s">
        <v>1822</v>
      </c>
      <c r="E799" s="33" t="s">
        <v>4310</v>
      </c>
      <c r="F799" s="33" t="s">
        <v>4311</v>
      </c>
      <c r="G799" s="34">
        <v>45361</v>
      </c>
      <c r="H799" s="33">
        <f t="shared" si="84"/>
        <v>2024</v>
      </c>
      <c r="I799" s="35">
        <v>196</v>
      </c>
      <c r="J799" s="36">
        <v>1.42</v>
      </c>
      <c r="K799" s="35">
        <f t="shared" si="85"/>
        <v>278.32</v>
      </c>
      <c r="L799" s="33" t="s">
        <v>1733</v>
      </c>
      <c r="M799" s="33" t="s">
        <v>1734</v>
      </c>
      <c r="N799" s="33" t="s">
        <v>4312</v>
      </c>
      <c r="O799" s="37" t="s">
        <v>94</v>
      </c>
      <c r="P799" s="33" t="str">
        <f t="shared" si="86"/>
        <v>ja</v>
      </c>
      <c r="Q799" s="33" t="str">
        <f t="shared" si="87"/>
        <v>2021–2025</v>
      </c>
      <c r="R799" s="38">
        <f t="shared" si="88"/>
        <v>0.1</v>
      </c>
      <c r="S799" s="35">
        <f t="shared" si="89"/>
        <v>250.488</v>
      </c>
      <c r="T799" s="39"/>
      <c r="U799" s="33" t="str">
        <f>IF(OR(T799="x",ISNUMBER(MATCH(SUBSTITUTE(A799,"-",""),Kundenbestand!$C$5:$C$3004,0)),ISNUMBER(MATCH(SUBSTITUTE(B799,"-",""),Kundenbestand!$C$5:$C$3004,0))),"x","")</f>
        <v/>
      </c>
      <c r="V799" s="35">
        <f t="shared" si="90"/>
        <v>0</v>
      </c>
    </row>
    <row r="800" spans="1:22" x14ac:dyDescent="0.3">
      <c r="A800" s="33" t="s">
        <v>4313</v>
      </c>
      <c r="B800" s="33" t="s">
        <v>4314</v>
      </c>
      <c r="C800" s="33" t="s">
        <v>233</v>
      </c>
      <c r="D800" s="33" t="s">
        <v>4315</v>
      </c>
      <c r="E800" s="33" t="s">
        <v>4316</v>
      </c>
      <c r="F800" s="33" t="s">
        <v>4317</v>
      </c>
      <c r="G800" s="34">
        <v>45460</v>
      </c>
      <c r="H800" s="33">
        <f t="shared" si="84"/>
        <v>2024</v>
      </c>
      <c r="I800" s="35">
        <v>210</v>
      </c>
      <c r="J800" s="36">
        <v>1.42</v>
      </c>
      <c r="K800" s="35">
        <f t="shared" si="85"/>
        <v>298.2</v>
      </c>
      <c r="L800" s="33" t="s">
        <v>1733</v>
      </c>
      <c r="M800" s="33" t="s">
        <v>1734</v>
      </c>
      <c r="N800" s="33" t="s">
        <v>4318</v>
      </c>
      <c r="O800" s="37" t="s">
        <v>87</v>
      </c>
      <c r="P800" s="33" t="str">
        <f t="shared" si="86"/>
        <v>ja</v>
      </c>
      <c r="Q800" s="33" t="str">
        <f t="shared" si="87"/>
        <v>2021–2025</v>
      </c>
      <c r="R800" s="38">
        <f t="shared" si="88"/>
        <v>0.1</v>
      </c>
      <c r="S800" s="35">
        <f t="shared" si="89"/>
        <v>268.38</v>
      </c>
      <c r="T800" s="39"/>
      <c r="U800" s="33" t="str">
        <f>IF(OR(T800="x",ISNUMBER(MATCH(SUBSTITUTE(A800,"-",""),Kundenbestand!$C$5:$C$3004,0)),ISNUMBER(MATCH(SUBSTITUTE(B800,"-",""),Kundenbestand!$C$5:$C$3004,0))),"x","")</f>
        <v/>
      </c>
      <c r="V800" s="35">
        <f t="shared" si="90"/>
        <v>0</v>
      </c>
    </row>
    <row r="801" spans="1:22" x14ac:dyDescent="0.3">
      <c r="A801" s="33" t="s">
        <v>4319</v>
      </c>
      <c r="B801" s="33" t="s">
        <v>4320</v>
      </c>
      <c r="C801" s="33" t="s">
        <v>233</v>
      </c>
      <c r="D801" s="33" t="s">
        <v>1511</v>
      </c>
      <c r="E801" s="33" t="s">
        <v>4321</v>
      </c>
      <c r="F801" s="33" t="s">
        <v>4322</v>
      </c>
      <c r="G801" s="34">
        <v>45460</v>
      </c>
      <c r="H801" s="33">
        <f t="shared" si="84"/>
        <v>2024</v>
      </c>
      <c r="I801" s="35">
        <v>238</v>
      </c>
      <c r="J801" s="36">
        <v>1.42</v>
      </c>
      <c r="K801" s="35">
        <f t="shared" si="85"/>
        <v>337.96</v>
      </c>
      <c r="L801" s="33" t="s">
        <v>1733</v>
      </c>
      <c r="M801" s="33" t="s">
        <v>1734</v>
      </c>
      <c r="N801" s="33" t="s">
        <v>4323</v>
      </c>
      <c r="O801" s="37" t="s">
        <v>87</v>
      </c>
      <c r="P801" s="33" t="str">
        <f t="shared" si="86"/>
        <v>ja</v>
      </c>
      <c r="Q801" s="33" t="str">
        <f t="shared" si="87"/>
        <v>2021–2025</v>
      </c>
      <c r="R801" s="38">
        <f t="shared" si="88"/>
        <v>0.1</v>
      </c>
      <c r="S801" s="35">
        <f t="shared" si="89"/>
        <v>304.16399999999999</v>
      </c>
      <c r="T801" s="39"/>
      <c r="U801" s="33" t="str">
        <f>IF(OR(T801="x",ISNUMBER(MATCH(SUBSTITUTE(A801,"-",""),Kundenbestand!$C$5:$C$3004,0)),ISNUMBER(MATCH(SUBSTITUTE(B801,"-",""),Kundenbestand!$C$5:$C$3004,0))),"x","")</f>
        <v/>
      </c>
      <c r="V801" s="35">
        <f t="shared" si="90"/>
        <v>0</v>
      </c>
    </row>
    <row r="802" spans="1:22" x14ac:dyDescent="0.3">
      <c r="A802" s="33" t="s">
        <v>4324</v>
      </c>
      <c r="B802" s="33" t="s">
        <v>4325</v>
      </c>
      <c r="C802" s="33" t="s">
        <v>233</v>
      </c>
      <c r="D802" s="33" t="s">
        <v>399</v>
      </c>
      <c r="E802" s="33" t="s">
        <v>4326</v>
      </c>
      <c r="F802" s="33" t="s">
        <v>4327</v>
      </c>
      <c r="G802" s="34">
        <v>45334</v>
      </c>
      <c r="H802" s="33">
        <f t="shared" si="84"/>
        <v>2024</v>
      </c>
      <c r="I802" s="35">
        <v>238</v>
      </c>
      <c r="J802" s="36">
        <v>1.42</v>
      </c>
      <c r="K802" s="35">
        <f t="shared" si="85"/>
        <v>337.96</v>
      </c>
      <c r="L802" s="33" t="s">
        <v>1733</v>
      </c>
      <c r="M802" s="33" t="s">
        <v>1734</v>
      </c>
      <c r="N802" s="33" t="s">
        <v>4328</v>
      </c>
      <c r="O802" s="37" t="s">
        <v>118</v>
      </c>
      <c r="P802" s="33" t="str">
        <f t="shared" si="86"/>
        <v>ja</v>
      </c>
      <c r="Q802" s="33" t="str">
        <f t="shared" si="87"/>
        <v>2021–2025</v>
      </c>
      <c r="R802" s="38">
        <f t="shared" si="88"/>
        <v>0.1</v>
      </c>
      <c r="S802" s="35">
        <f t="shared" si="89"/>
        <v>304.16399999999999</v>
      </c>
      <c r="T802" s="39"/>
      <c r="U802" s="33" t="str">
        <f>IF(OR(T802="x",ISNUMBER(MATCH(SUBSTITUTE(A802,"-",""),Kundenbestand!$C$5:$C$3004,0)),ISNUMBER(MATCH(SUBSTITUTE(B802,"-",""),Kundenbestand!$C$5:$C$3004,0))),"x","")</f>
        <v/>
      </c>
      <c r="V802" s="35">
        <f t="shared" si="90"/>
        <v>0</v>
      </c>
    </row>
    <row r="803" spans="1:22" x14ac:dyDescent="0.3">
      <c r="A803" s="33" t="s">
        <v>4329</v>
      </c>
      <c r="B803" s="33" t="s">
        <v>4330</v>
      </c>
      <c r="C803" s="33" t="s">
        <v>233</v>
      </c>
      <c r="D803" s="33" t="s">
        <v>4331</v>
      </c>
      <c r="E803" s="33" t="s">
        <v>4332</v>
      </c>
      <c r="F803" s="33" t="s">
        <v>4333</v>
      </c>
      <c r="G803" s="34">
        <v>45397</v>
      </c>
      <c r="H803" s="33">
        <f t="shared" si="84"/>
        <v>2024</v>
      </c>
      <c r="I803" s="35">
        <v>238</v>
      </c>
      <c r="J803" s="36">
        <v>1.42</v>
      </c>
      <c r="K803" s="35">
        <f t="shared" si="85"/>
        <v>337.96</v>
      </c>
      <c r="L803" s="33" t="s">
        <v>1733</v>
      </c>
      <c r="M803" s="33" t="s">
        <v>1734</v>
      </c>
      <c r="N803" s="33" t="s">
        <v>4334</v>
      </c>
      <c r="O803" s="37" t="s">
        <v>118</v>
      </c>
      <c r="P803" s="33" t="str">
        <f t="shared" si="86"/>
        <v>ja</v>
      </c>
      <c r="Q803" s="33" t="str">
        <f t="shared" si="87"/>
        <v>2021–2025</v>
      </c>
      <c r="R803" s="38">
        <f t="shared" si="88"/>
        <v>0.1</v>
      </c>
      <c r="S803" s="35">
        <f t="shared" si="89"/>
        <v>304.16399999999999</v>
      </c>
      <c r="T803" s="39"/>
      <c r="U803" s="33" t="str">
        <f>IF(OR(T803="x",ISNUMBER(MATCH(SUBSTITUTE(A803,"-",""),Kundenbestand!$C$5:$C$3004,0)),ISNUMBER(MATCH(SUBSTITUTE(B803,"-",""),Kundenbestand!$C$5:$C$3004,0))),"x","")</f>
        <v/>
      </c>
      <c r="V803" s="35">
        <f t="shared" si="90"/>
        <v>0</v>
      </c>
    </row>
    <row r="804" spans="1:22" x14ac:dyDescent="0.3">
      <c r="A804" s="33" t="s">
        <v>4335</v>
      </c>
      <c r="B804" s="33" t="s">
        <v>4336</v>
      </c>
      <c r="C804" s="33" t="s">
        <v>233</v>
      </c>
      <c r="D804" s="33" t="s">
        <v>3852</v>
      </c>
      <c r="E804" s="33" t="s">
        <v>4337</v>
      </c>
      <c r="F804" s="33" t="s">
        <v>4338</v>
      </c>
      <c r="G804" s="34">
        <v>45432</v>
      </c>
      <c r="H804" s="33">
        <f t="shared" si="84"/>
        <v>2024</v>
      </c>
      <c r="I804" s="35">
        <v>252</v>
      </c>
      <c r="J804" s="36">
        <v>1.42</v>
      </c>
      <c r="K804" s="35">
        <f t="shared" si="85"/>
        <v>357.84</v>
      </c>
      <c r="L804" s="33" t="s">
        <v>1733</v>
      </c>
      <c r="M804" s="33" t="s">
        <v>1734</v>
      </c>
      <c r="N804" s="33" t="s">
        <v>4339</v>
      </c>
      <c r="O804" s="37" t="s">
        <v>94</v>
      </c>
      <c r="P804" s="33" t="str">
        <f t="shared" si="86"/>
        <v>ja</v>
      </c>
      <c r="Q804" s="33" t="str">
        <f t="shared" si="87"/>
        <v>2021–2025</v>
      </c>
      <c r="R804" s="38">
        <f t="shared" si="88"/>
        <v>0.1</v>
      </c>
      <c r="S804" s="35">
        <f t="shared" si="89"/>
        <v>322.05599999999998</v>
      </c>
      <c r="T804" s="39"/>
      <c r="U804" s="33" t="str">
        <f>IF(OR(T804="x",ISNUMBER(MATCH(SUBSTITUTE(A804,"-",""),Kundenbestand!$C$5:$C$3004,0)),ISNUMBER(MATCH(SUBSTITUTE(B804,"-",""),Kundenbestand!$C$5:$C$3004,0))),"x","")</f>
        <v/>
      </c>
      <c r="V804" s="35">
        <f t="shared" si="90"/>
        <v>0</v>
      </c>
    </row>
    <row r="805" spans="1:22" x14ac:dyDescent="0.3">
      <c r="A805" s="33" t="s">
        <v>4340</v>
      </c>
      <c r="B805" s="33" t="s">
        <v>4341</v>
      </c>
      <c r="C805" s="33" t="s">
        <v>233</v>
      </c>
      <c r="D805" s="33" t="s">
        <v>4342</v>
      </c>
      <c r="E805" s="33" t="s">
        <v>4343</v>
      </c>
      <c r="F805" s="33" t="s">
        <v>4344</v>
      </c>
      <c r="G805" s="34">
        <v>45397</v>
      </c>
      <c r="H805" s="33">
        <f t="shared" si="84"/>
        <v>2024</v>
      </c>
      <c r="I805" s="35">
        <v>224</v>
      </c>
      <c r="J805" s="36">
        <v>1.42</v>
      </c>
      <c r="K805" s="35">
        <f t="shared" si="85"/>
        <v>318.08</v>
      </c>
      <c r="L805" s="33" t="s">
        <v>1733</v>
      </c>
      <c r="M805" s="33" t="s">
        <v>1734</v>
      </c>
      <c r="N805" s="33" t="s">
        <v>4345</v>
      </c>
      <c r="O805" s="37" t="s">
        <v>118</v>
      </c>
      <c r="P805" s="33" t="str">
        <f t="shared" si="86"/>
        <v>ja</v>
      </c>
      <c r="Q805" s="33" t="str">
        <f t="shared" si="87"/>
        <v>2021–2025</v>
      </c>
      <c r="R805" s="38">
        <f t="shared" si="88"/>
        <v>0.1</v>
      </c>
      <c r="S805" s="35">
        <f t="shared" si="89"/>
        <v>286.27199999999999</v>
      </c>
      <c r="T805" s="39"/>
      <c r="U805" s="33" t="str">
        <f>IF(OR(T805="x",ISNUMBER(MATCH(SUBSTITUTE(A805,"-",""),Kundenbestand!$C$5:$C$3004,0)),ISNUMBER(MATCH(SUBSTITUTE(B805,"-",""),Kundenbestand!$C$5:$C$3004,0))),"x","")</f>
        <v/>
      </c>
      <c r="V805" s="35">
        <f t="shared" si="90"/>
        <v>0</v>
      </c>
    </row>
    <row r="806" spans="1:22" x14ac:dyDescent="0.3">
      <c r="A806" s="33" t="s">
        <v>4346</v>
      </c>
      <c r="B806" s="33" t="s">
        <v>4347</v>
      </c>
      <c r="C806" s="33" t="s">
        <v>233</v>
      </c>
      <c r="D806" s="33" t="s">
        <v>4348</v>
      </c>
      <c r="E806" s="33" t="s">
        <v>4349</v>
      </c>
      <c r="F806" s="33" t="s">
        <v>4350</v>
      </c>
      <c r="G806" s="34">
        <v>45557</v>
      </c>
      <c r="H806" s="33">
        <f t="shared" si="84"/>
        <v>2024</v>
      </c>
      <c r="I806" s="35">
        <v>175</v>
      </c>
      <c r="J806" s="36">
        <v>1.42</v>
      </c>
      <c r="K806" s="35">
        <f t="shared" si="85"/>
        <v>248.5</v>
      </c>
      <c r="L806" s="33" t="s">
        <v>1733</v>
      </c>
      <c r="M806" s="33" t="s">
        <v>1734</v>
      </c>
      <c r="N806" s="33" t="s">
        <v>3002</v>
      </c>
      <c r="O806" s="37" t="s">
        <v>87</v>
      </c>
      <c r="P806" s="33" t="str">
        <f t="shared" si="86"/>
        <v>ja</v>
      </c>
      <c r="Q806" s="33" t="str">
        <f t="shared" si="87"/>
        <v>2021–2025</v>
      </c>
      <c r="R806" s="38">
        <f t="shared" si="88"/>
        <v>0.1</v>
      </c>
      <c r="S806" s="35">
        <f t="shared" si="89"/>
        <v>223.65</v>
      </c>
      <c r="T806" s="39"/>
      <c r="U806" s="33" t="str">
        <f>IF(OR(T806="x",ISNUMBER(MATCH(SUBSTITUTE(A806,"-",""),Kundenbestand!$C$5:$C$3004,0)),ISNUMBER(MATCH(SUBSTITUTE(B806,"-",""),Kundenbestand!$C$5:$C$3004,0))),"x","")</f>
        <v/>
      </c>
      <c r="V806" s="35">
        <f t="shared" si="90"/>
        <v>0</v>
      </c>
    </row>
    <row r="807" spans="1:22" x14ac:dyDescent="0.3">
      <c r="A807" s="33" t="s">
        <v>4351</v>
      </c>
      <c r="B807" s="33" t="s">
        <v>4352</v>
      </c>
      <c r="C807" s="33" t="s">
        <v>233</v>
      </c>
      <c r="D807" s="33" t="s">
        <v>3370</v>
      </c>
      <c r="E807" s="33" t="s">
        <v>4353</v>
      </c>
      <c r="F807" s="33" t="s">
        <v>4354</v>
      </c>
      <c r="G807" s="34">
        <v>45369</v>
      </c>
      <c r="H807" s="33">
        <f t="shared" si="84"/>
        <v>2024</v>
      </c>
      <c r="I807" s="35">
        <v>154.01</v>
      </c>
      <c r="J807" s="36">
        <v>1.42</v>
      </c>
      <c r="K807" s="35">
        <f t="shared" si="85"/>
        <v>218.69419999999997</v>
      </c>
      <c r="L807" s="33" t="s">
        <v>1733</v>
      </c>
      <c r="M807" s="33" t="s">
        <v>1734</v>
      </c>
      <c r="N807" s="33" t="s">
        <v>4355</v>
      </c>
      <c r="O807" s="37" t="s">
        <v>87</v>
      </c>
      <c r="P807" s="33" t="str">
        <f t="shared" si="86"/>
        <v>ja</v>
      </c>
      <c r="Q807" s="33" t="str">
        <f t="shared" si="87"/>
        <v>2021–2025</v>
      </c>
      <c r="R807" s="38">
        <f t="shared" si="88"/>
        <v>0.1</v>
      </c>
      <c r="S807" s="35">
        <f t="shared" si="89"/>
        <v>196.82477999999998</v>
      </c>
      <c r="T807" s="39"/>
      <c r="U807" s="33" t="str">
        <f>IF(OR(T807="x",ISNUMBER(MATCH(SUBSTITUTE(A807,"-",""),Kundenbestand!$C$5:$C$3004,0)),ISNUMBER(MATCH(SUBSTITUTE(B807,"-",""),Kundenbestand!$C$5:$C$3004,0))),"x","")</f>
        <v/>
      </c>
      <c r="V807" s="35">
        <f t="shared" si="90"/>
        <v>0</v>
      </c>
    </row>
    <row r="808" spans="1:22" x14ac:dyDescent="0.3">
      <c r="A808" s="33" t="s">
        <v>4356</v>
      </c>
      <c r="B808" s="33" t="s">
        <v>4357</v>
      </c>
      <c r="C808" s="33" t="s">
        <v>233</v>
      </c>
      <c r="D808" s="33" t="s">
        <v>2107</v>
      </c>
      <c r="E808" s="33" t="s">
        <v>4358</v>
      </c>
      <c r="F808" s="33" t="s">
        <v>4359</v>
      </c>
      <c r="G808" s="34">
        <v>45397</v>
      </c>
      <c r="H808" s="33">
        <f t="shared" si="84"/>
        <v>2024</v>
      </c>
      <c r="I808" s="35">
        <v>168</v>
      </c>
      <c r="J808" s="36">
        <v>1.42</v>
      </c>
      <c r="K808" s="35">
        <f t="shared" si="85"/>
        <v>238.56</v>
      </c>
      <c r="L808" s="33" t="s">
        <v>1733</v>
      </c>
      <c r="M808" s="33" t="s">
        <v>1734</v>
      </c>
      <c r="N808" s="33" t="s">
        <v>4360</v>
      </c>
      <c r="O808" s="37" t="s">
        <v>94</v>
      </c>
      <c r="P808" s="33" t="str">
        <f t="shared" si="86"/>
        <v>ja</v>
      </c>
      <c r="Q808" s="33" t="str">
        <f t="shared" si="87"/>
        <v>2021–2025</v>
      </c>
      <c r="R808" s="38">
        <f t="shared" si="88"/>
        <v>0.1</v>
      </c>
      <c r="S808" s="35">
        <f t="shared" si="89"/>
        <v>214.70400000000001</v>
      </c>
      <c r="T808" s="39"/>
      <c r="U808" s="33" t="str">
        <f>IF(OR(T808="x",ISNUMBER(MATCH(SUBSTITUTE(A808,"-",""),Kundenbestand!$C$5:$C$3004,0)),ISNUMBER(MATCH(SUBSTITUTE(B808,"-",""),Kundenbestand!$C$5:$C$3004,0))),"x","")</f>
        <v/>
      </c>
      <c r="V808" s="35">
        <f t="shared" si="90"/>
        <v>0</v>
      </c>
    </row>
    <row r="809" spans="1:22" x14ac:dyDescent="0.3">
      <c r="A809" s="33" t="s">
        <v>4361</v>
      </c>
      <c r="B809" s="33" t="s">
        <v>4362</v>
      </c>
      <c r="C809" s="33" t="s">
        <v>233</v>
      </c>
      <c r="D809" s="33" t="s">
        <v>4363</v>
      </c>
      <c r="E809" s="33" t="s">
        <v>4364</v>
      </c>
      <c r="F809" s="33" t="s">
        <v>4365</v>
      </c>
      <c r="G809" s="34">
        <v>45578</v>
      </c>
      <c r="H809" s="33">
        <f t="shared" si="84"/>
        <v>2024</v>
      </c>
      <c r="I809" s="35">
        <v>203</v>
      </c>
      <c r="J809" s="36">
        <v>1.42</v>
      </c>
      <c r="K809" s="35">
        <f t="shared" si="85"/>
        <v>288.26</v>
      </c>
      <c r="L809" s="33" t="s">
        <v>1733</v>
      </c>
      <c r="M809" s="33" t="s">
        <v>1734</v>
      </c>
      <c r="N809" s="33" t="s">
        <v>4366</v>
      </c>
      <c r="O809" s="37" t="s">
        <v>87</v>
      </c>
      <c r="P809" s="33" t="str">
        <f t="shared" si="86"/>
        <v>ja</v>
      </c>
      <c r="Q809" s="33" t="str">
        <f t="shared" si="87"/>
        <v>2021–2025</v>
      </c>
      <c r="R809" s="38">
        <f t="shared" si="88"/>
        <v>0.1</v>
      </c>
      <c r="S809" s="35">
        <f t="shared" si="89"/>
        <v>259.43400000000003</v>
      </c>
      <c r="T809" s="39"/>
      <c r="U809" s="33" t="str">
        <f>IF(OR(T809="x",ISNUMBER(MATCH(SUBSTITUTE(A809,"-",""),Kundenbestand!$C$5:$C$3004,0)),ISNUMBER(MATCH(SUBSTITUTE(B809,"-",""),Kundenbestand!$C$5:$C$3004,0))),"x","")</f>
        <v/>
      </c>
      <c r="V809" s="35">
        <f t="shared" si="90"/>
        <v>0</v>
      </c>
    </row>
    <row r="810" spans="1:22" x14ac:dyDescent="0.3">
      <c r="A810" s="33" t="s">
        <v>4367</v>
      </c>
      <c r="B810" s="33" t="s">
        <v>4368</v>
      </c>
      <c r="C810" s="33" t="s">
        <v>233</v>
      </c>
      <c r="D810" s="33" t="s">
        <v>4369</v>
      </c>
      <c r="E810" s="33" t="s">
        <v>4370</v>
      </c>
      <c r="F810" s="33" t="s">
        <v>3017</v>
      </c>
      <c r="G810" s="34">
        <v>45796</v>
      </c>
      <c r="H810" s="33">
        <f t="shared" si="84"/>
        <v>2025</v>
      </c>
      <c r="I810" s="35">
        <v>210</v>
      </c>
      <c r="J810" s="36">
        <v>1.42</v>
      </c>
      <c r="K810" s="35">
        <f t="shared" si="85"/>
        <v>298.2</v>
      </c>
      <c r="L810" s="33" t="s">
        <v>1733</v>
      </c>
      <c r="M810" s="33" t="s">
        <v>1734</v>
      </c>
      <c r="N810" s="33" t="s">
        <v>4371</v>
      </c>
      <c r="O810" s="37" t="s">
        <v>87</v>
      </c>
      <c r="P810" s="33" t="str">
        <f t="shared" si="86"/>
        <v>ja</v>
      </c>
      <c r="Q810" s="33" t="str">
        <f t="shared" si="87"/>
        <v>2021–2025</v>
      </c>
      <c r="R810" s="38">
        <f t="shared" si="88"/>
        <v>0.1</v>
      </c>
      <c r="S810" s="35">
        <f t="shared" si="89"/>
        <v>268.38</v>
      </c>
      <c r="T810" s="39"/>
      <c r="U810" s="33" t="str">
        <f>IF(OR(T810="x",ISNUMBER(MATCH(SUBSTITUTE(A810,"-",""),Kundenbestand!$C$5:$C$3004,0)),ISNUMBER(MATCH(SUBSTITUTE(B810,"-",""),Kundenbestand!$C$5:$C$3004,0))),"x","")</f>
        <v/>
      </c>
      <c r="V810" s="35">
        <f t="shared" si="90"/>
        <v>0</v>
      </c>
    </row>
    <row r="811" spans="1:22" x14ac:dyDescent="0.3">
      <c r="A811" s="33" t="s">
        <v>4372</v>
      </c>
      <c r="B811" s="33" t="s">
        <v>4373</v>
      </c>
      <c r="C811" s="33" t="s">
        <v>233</v>
      </c>
      <c r="D811" s="33" t="s">
        <v>4374</v>
      </c>
      <c r="E811" s="33" t="s">
        <v>4375</v>
      </c>
      <c r="F811" s="33" t="s">
        <v>4376</v>
      </c>
      <c r="G811" s="34">
        <v>45460</v>
      </c>
      <c r="H811" s="33">
        <f t="shared" si="84"/>
        <v>2024</v>
      </c>
      <c r="I811" s="35">
        <v>182</v>
      </c>
      <c r="J811" s="36">
        <v>1.42</v>
      </c>
      <c r="K811" s="35">
        <f t="shared" si="85"/>
        <v>258.44</v>
      </c>
      <c r="L811" s="33" t="s">
        <v>1733</v>
      </c>
      <c r="M811" s="33" t="s">
        <v>1734</v>
      </c>
      <c r="N811" s="33" t="s">
        <v>4377</v>
      </c>
      <c r="O811" s="37" t="s">
        <v>87</v>
      </c>
      <c r="P811" s="33" t="str">
        <f t="shared" si="86"/>
        <v>ja</v>
      </c>
      <c r="Q811" s="33" t="str">
        <f t="shared" si="87"/>
        <v>2021–2025</v>
      </c>
      <c r="R811" s="38">
        <f t="shared" si="88"/>
        <v>0.1</v>
      </c>
      <c r="S811" s="35">
        <f t="shared" si="89"/>
        <v>232.596</v>
      </c>
      <c r="T811" s="39"/>
      <c r="U811" s="33" t="str">
        <f>IF(OR(T811="x",ISNUMBER(MATCH(SUBSTITUTE(A811,"-",""),Kundenbestand!$C$5:$C$3004,0)),ISNUMBER(MATCH(SUBSTITUTE(B811,"-",""),Kundenbestand!$C$5:$C$3004,0))),"x","")</f>
        <v/>
      </c>
      <c r="V811" s="35">
        <f t="shared" si="90"/>
        <v>0</v>
      </c>
    </row>
    <row r="812" spans="1:22" x14ac:dyDescent="0.3">
      <c r="A812" s="33" t="s">
        <v>4378</v>
      </c>
      <c r="B812" s="33" t="s">
        <v>4379</v>
      </c>
      <c r="C812" s="33" t="s">
        <v>233</v>
      </c>
      <c r="D812" s="33" t="s">
        <v>4380</v>
      </c>
      <c r="E812" s="33" t="s">
        <v>4381</v>
      </c>
      <c r="F812" s="33" t="s">
        <v>4382</v>
      </c>
      <c r="G812" s="34">
        <v>45488</v>
      </c>
      <c r="H812" s="33">
        <f t="shared" si="84"/>
        <v>2024</v>
      </c>
      <c r="I812" s="35">
        <v>182</v>
      </c>
      <c r="J812" s="36">
        <v>1.42</v>
      </c>
      <c r="K812" s="35">
        <f t="shared" si="85"/>
        <v>258.44</v>
      </c>
      <c r="L812" s="33" t="s">
        <v>1733</v>
      </c>
      <c r="M812" s="33" t="s">
        <v>1734</v>
      </c>
      <c r="N812" s="33" t="s">
        <v>4383</v>
      </c>
      <c r="O812" s="37" t="s">
        <v>87</v>
      </c>
      <c r="P812" s="33" t="str">
        <f t="shared" si="86"/>
        <v>ja</v>
      </c>
      <c r="Q812" s="33" t="str">
        <f t="shared" si="87"/>
        <v>2021–2025</v>
      </c>
      <c r="R812" s="38">
        <f t="shared" si="88"/>
        <v>0.1</v>
      </c>
      <c r="S812" s="35">
        <f t="shared" si="89"/>
        <v>232.596</v>
      </c>
      <c r="T812" s="39"/>
      <c r="U812" s="33" t="str">
        <f>IF(OR(T812="x",ISNUMBER(MATCH(SUBSTITUTE(A812,"-",""),Kundenbestand!$C$5:$C$3004,0)),ISNUMBER(MATCH(SUBSTITUTE(B812,"-",""),Kundenbestand!$C$5:$C$3004,0))),"x","")</f>
        <v/>
      </c>
      <c r="V812" s="35">
        <f t="shared" si="90"/>
        <v>0</v>
      </c>
    </row>
    <row r="813" spans="1:22" x14ac:dyDescent="0.3">
      <c r="A813" s="33" t="s">
        <v>4384</v>
      </c>
      <c r="B813" s="33" t="s">
        <v>4385</v>
      </c>
      <c r="C813" s="33" t="s">
        <v>233</v>
      </c>
      <c r="D813" s="33" t="s">
        <v>4386</v>
      </c>
      <c r="E813" s="33" t="s">
        <v>4387</v>
      </c>
      <c r="F813" s="33" t="s">
        <v>4388</v>
      </c>
      <c r="G813" s="34">
        <v>45369</v>
      </c>
      <c r="H813" s="33">
        <f t="shared" si="84"/>
        <v>2024</v>
      </c>
      <c r="I813" s="35">
        <v>168</v>
      </c>
      <c r="J813" s="36">
        <v>1.42</v>
      </c>
      <c r="K813" s="35">
        <f t="shared" si="85"/>
        <v>238.56</v>
      </c>
      <c r="L813" s="33" t="s">
        <v>1733</v>
      </c>
      <c r="M813" s="33" t="s">
        <v>1734</v>
      </c>
      <c r="N813" s="33" t="s">
        <v>4389</v>
      </c>
      <c r="O813" s="37" t="s">
        <v>118</v>
      </c>
      <c r="P813" s="33" t="str">
        <f t="shared" si="86"/>
        <v>ja</v>
      </c>
      <c r="Q813" s="33" t="str">
        <f t="shared" si="87"/>
        <v>2021–2025</v>
      </c>
      <c r="R813" s="38">
        <f t="shared" si="88"/>
        <v>0.1</v>
      </c>
      <c r="S813" s="35">
        <f t="shared" si="89"/>
        <v>214.70400000000001</v>
      </c>
      <c r="T813" s="39"/>
      <c r="U813" s="33" t="str">
        <f>IF(OR(T813="x",ISNUMBER(MATCH(SUBSTITUTE(A813,"-",""),Kundenbestand!$C$5:$C$3004,0)),ISNUMBER(MATCH(SUBSTITUTE(B813,"-",""),Kundenbestand!$C$5:$C$3004,0))),"x","")</f>
        <v/>
      </c>
      <c r="V813" s="35">
        <f t="shared" si="90"/>
        <v>0</v>
      </c>
    </row>
    <row r="814" spans="1:22" x14ac:dyDescent="0.3">
      <c r="A814" s="33" t="s">
        <v>4390</v>
      </c>
      <c r="B814" s="33" t="s">
        <v>4391</v>
      </c>
      <c r="C814" s="33" t="s">
        <v>233</v>
      </c>
      <c r="D814" s="33" t="s">
        <v>4392</v>
      </c>
      <c r="E814" s="33" t="s">
        <v>4393</v>
      </c>
      <c r="F814" s="33" t="s">
        <v>4394</v>
      </c>
      <c r="G814" s="34">
        <v>45334</v>
      </c>
      <c r="H814" s="33">
        <f t="shared" si="84"/>
        <v>2024</v>
      </c>
      <c r="I814" s="35">
        <v>105</v>
      </c>
      <c r="J814" s="36">
        <v>1.42</v>
      </c>
      <c r="K814" s="35">
        <f t="shared" si="85"/>
        <v>149.1</v>
      </c>
      <c r="L814" s="33" t="s">
        <v>1733</v>
      </c>
      <c r="M814" s="33" t="s">
        <v>1734</v>
      </c>
      <c r="N814" s="33" t="s">
        <v>4395</v>
      </c>
      <c r="O814" s="37" t="s">
        <v>80</v>
      </c>
      <c r="P814" s="33" t="str">
        <f t="shared" si="86"/>
        <v>ja</v>
      </c>
      <c r="Q814" s="33" t="str">
        <f t="shared" si="87"/>
        <v>2021–2025</v>
      </c>
      <c r="R814" s="38">
        <f t="shared" si="88"/>
        <v>0.1</v>
      </c>
      <c r="S814" s="35">
        <f t="shared" si="89"/>
        <v>134.19</v>
      </c>
      <c r="T814" s="39"/>
      <c r="U814" s="33" t="str">
        <f>IF(OR(T814="x",ISNUMBER(MATCH(SUBSTITUTE(A814,"-",""),Kundenbestand!$C$5:$C$3004,0)),ISNUMBER(MATCH(SUBSTITUTE(B814,"-",""),Kundenbestand!$C$5:$C$3004,0))),"x","")</f>
        <v/>
      </c>
      <c r="V814" s="35">
        <f t="shared" si="90"/>
        <v>0</v>
      </c>
    </row>
    <row r="815" spans="1:22" x14ac:dyDescent="0.3">
      <c r="A815" s="33" t="s">
        <v>4396</v>
      </c>
      <c r="B815" s="33" t="s">
        <v>4397</v>
      </c>
      <c r="C815" s="33" t="s">
        <v>233</v>
      </c>
      <c r="D815" s="33" t="s">
        <v>4398</v>
      </c>
      <c r="E815" s="33" t="s">
        <v>4399</v>
      </c>
      <c r="F815" s="33" t="s">
        <v>4400</v>
      </c>
      <c r="G815" s="34">
        <v>45670</v>
      </c>
      <c r="H815" s="33">
        <f t="shared" si="84"/>
        <v>2025</v>
      </c>
      <c r="I815" s="35">
        <v>126</v>
      </c>
      <c r="J815" s="36">
        <v>1.42</v>
      </c>
      <c r="K815" s="35">
        <f t="shared" si="85"/>
        <v>178.92</v>
      </c>
      <c r="L815" s="33" t="s">
        <v>1733</v>
      </c>
      <c r="M815" s="33" t="s">
        <v>1734</v>
      </c>
      <c r="N815" s="33" t="s">
        <v>4401</v>
      </c>
      <c r="O815" s="37" t="s">
        <v>94</v>
      </c>
      <c r="P815" s="33" t="str">
        <f t="shared" si="86"/>
        <v>ja</v>
      </c>
      <c r="Q815" s="33" t="str">
        <f t="shared" si="87"/>
        <v>2021–2025</v>
      </c>
      <c r="R815" s="38">
        <f t="shared" si="88"/>
        <v>0.1</v>
      </c>
      <c r="S815" s="35">
        <f t="shared" si="89"/>
        <v>161.02799999999999</v>
      </c>
      <c r="T815" s="39"/>
      <c r="U815" s="33" t="str">
        <f>IF(OR(T815="x",ISNUMBER(MATCH(SUBSTITUTE(A815,"-",""),Kundenbestand!$C$5:$C$3004,0)),ISNUMBER(MATCH(SUBSTITUTE(B815,"-",""),Kundenbestand!$C$5:$C$3004,0))),"x","")</f>
        <v/>
      </c>
      <c r="V815" s="35">
        <f t="shared" si="90"/>
        <v>0</v>
      </c>
    </row>
    <row r="816" spans="1:22" x14ac:dyDescent="0.3">
      <c r="A816" s="33" t="s">
        <v>4402</v>
      </c>
      <c r="B816" s="33" t="s">
        <v>4403</v>
      </c>
      <c r="C816" s="33" t="s">
        <v>233</v>
      </c>
      <c r="D816" s="33" t="s">
        <v>4404</v>
      </c>
      <c r="E816" s="33" t="s">
        <v>4405</v>
      </c>
      <c r="F816" s="33" t="s">
        <v>4406</v>
      </c>
      <c r="G816" s="34">
        <v>45334</v>
      </c>
      <c r="H816" s="33">
        <f t="shared" si="84"/>
        <v>2024</v>
      </c>
      <c r="I816" s="35">
        <v>140</v>
      </c>
      <c r="J816" s="36">
        <v>1.42</v>
      </c>
      <c r="K816" s="35">
        <f t="shared" si="85"/>
        <v>198.79999999999998</v>
      </c>
      <c r="L816" s="33" t="s">
        <v>1733</v>
      </c>
      <c r="M816" s="33" t="s">
        <v>1734</v>
      </c>
      <c r="N816" s="33" t="s">
        <v>4407</v>
      </c>
      <c r="O816" s="37" t="s">
        <v>80</v>
      </c>
      <c r="P816" s="33" t="str">
        <f t="shared" si="86"/>
        <v>ja</v>
      </c>
      <c r="Q816" s="33" t="str">
        <f t="shared" si="87"/>
        <v>2021–2025</v>
      </c>
      <c r="R816" s="38">
        <f t="shared" si="88"/>
        <v>0.1</v>
      </c>
      <c r="S816" s="35">
        <f t="shared" si="89"/>
        <v>178.92</v>
      </c>
      <c r="T816" s="39"/>
      <c r="U816" s="33" t="str">
        <f>IF(OR(T816="x",ISNUMBER(MATCH(SUBSTITUTE(A816,"-",""),Kundenbestand!$C$5:$C$3004,0)),ISNUMBER(MATCH(SUBSTITUTE(B816,"-",""),Kundenbestand!$C$5:$C$3004,0))),"x","")</f>
        <v/>
      </c>
      <c r="V816" s="35">
        <f t="shared" si="90"/>
        <v>0</v>
      </c>
    </row>
    <row r="817" spans="1:22" x14ac:dyDescent="0.3">
      <c r="A817" s="33" t="s">
        <v>4408</v>
      </c>
      <c r="B817" s="33" t="s">
        <v>4409</v>
      </c>
      <c r="C817" s="33" t="s">
        <v>233</v>
      </c>
      <c r="D817" s="33" t="s">
        <v>4410</v>
      </c>
      <c r="E817" s="33" t="s">
        <v>4411</v>
      </c>
      <c r="F817" s="33" t="s">
        <v>4412</v>
      </c>
      <c r="G817" s="34">
        <v>45397</v>
      </c>
      <c r="H817" s="33">
        <f t="shared" si="84"/>
        <v>2024</v>
      </c>
      <c r="I817" s="35">
        <v>126</v>
      </c>
      <c r="J817" s="36">
        <v>1.42</v>
      </c>
      <c r="K817" s="35">
        <f t="shared" si="85"/>
        <v>178.92</v>
      </c>
      <c r="L817" s="33" t="s">
        <v>1733</v>
      </c>
      <c r="M817" s="33" t="s">
        <v>1734</v>
      </c>
      <c r="N817" s="33" t="s">
        <v>4413</v>
      </c>
      <c r="O817" s="37" t="s">
        <v>94</v>
      </c>
      <c r="P817" s="33" t="str">
        <f t="shared" si="86"/>
        <v>ja</v>
      </c>
      <c r="Q817" s="33" t="str">
        <f t="shared" si="87"/>
        <v>2021–2025</v>
      </c>
      <c r="R817" s="38">
        <f t="shared" si="88"/>
        <v>0.1</v>
      </c>
      <c r="S817" s="35">
        <f t="shared" si="89"/>
        <v>161.02799999999999</v>
      </c>
      <c r="T817" s="39"/>
      <c r="U817" s="33" t="str">
        <f>IF(OR(T817="x",ISNUMBER(MATCH(SUBSTITUTE(A817,"-",""),Kundenbestand!$C$5:$C$3004,0)),ISNUMBER(MATCH(SUBSTITUTE(B817,"-",""),Kundenbestand!$C$5:$C$3004,0))),"x","")</f>
        <v/>
      </c>
      <c r="V817" s="35">
        <f t="shared" si="90"/>
        <v>0</v>
      </c>
    </row>
    <row r="818" spans="1:22" x14ac:dyDescent="0.3">
      <c r="A818" s="33" t="s">
        <v>4414</v>
      </c>
      <c r="B818" s="33" t="s">
        <v>4415</v>
      </c>
      <c r="C818" s="33" t="s">
        <v>233</v>
      </c>
      <c r="D818" s="33" t="s">
        <v>1354</v>
      </c>
      <c r="E818" s="33" t="s">
        <v>4416</v>
      </c>
      <c r="F818" s="33" t="s">
        <v>4417</v>
      </c>
      <c r="G818" s="34">
        <v>45432</v>
      </c>
      <c r="H818" s="33">
        <f t="shared" si="84"/>
        <v>2024</v>
      </c>
      <c r="I818" s="35">
        <v>126</v>
      </c>
      <c r="J818" s="36">
        <v>1.42</v>
      </c>
      <c r="K818" s="35">
        <f t="shared" si="85"/>
        <v>178.92</v>
      </c>
      <c r="L818" s="33" t="s">
        <v>1733</v>
      </c>
      <c r="M818" s="33" t="s">
        <v>1734</v>
      </c>
      <c r="N818" s="33" t="s">
        <v>4418</v>
      </c>
      <c r="O818" s="37" t="s">
        <v>94</v>
      </c>
      <c r="P818" s="33" t="str">
        <f t="shared" si="86"/>
        <v>ja</v>
      </c>
      <c r="Q818" s="33" t="str">
        <f t="shared" si="87"/>
        <v>2021–2025</v>
      </c>
      <c r="R818" s="38">
        <f t="shared" si="88"/>
        <v>0.1</v>
      </c>
      <c r="S818" s="35">
        <f t="shared" si="89"/>
        <v>161.02799999999999</v>
      </c>
      <c r="T818" s="39"/>
      <c r="U818" s="33" t="str">
        <f>IF(OR(T818="x",ISNUMBER(MATCH(SUBSTITUTE(A818,"-",""),Kundenbestand!$C$5:$C$3004,0)),ISNUMBER(MATCH(SUBSTITUTE(B818,"-",""),Kundenbestand!$C$5:$C$3004,0))),"x","")</f>
        <v/>
      </c>
      <c r="V818" s="35">
        <f t="shared" si="90"/>
        <v>0</v>
      </c>
    </row>
    <row r="819" spans="1:22" x14ac:dyDescent="0.3">
      <c r="A819" s="33" t="s">
        <v>4419</v>
      </c>
      <c r="B819" s="33" t="s">
        <v>4420</v>
      </c>
      <c r="C819" s="33" t="s">
        <v>233</v>
      </c>
      <c r="D819" s="33" t="s">
        <v>1223</v>
      </c>
      <c r="E819" s="33" t="s">
        <v>4421</v>
      </c>
      <c r="F819" s="33" t="s">
        <v>2454</v>
      </c>
      <c r="G819" s="34">
        <v>45306</v>
      </c>
      <c r="H819" s="33">
        <f t="shared" si="84"/>
        <v>2024</v>
      </c>
      <c r="I819" s="35">
        <v>70</v>
      </c>
      <c r="J819" s="36">
        <v>1.42</v>
      </c>
      <c r="K819" s="35">
        <f t="shared" si="85"/>
        <v>99.399999999999991</v>
      </c>
      <c r="L819" s="33" t="s">
        <v>1733</v>
      </c>
      <c r="M819" s="33" t="s">
        <v>1734</v>
      </c>
      <c r="N819" s="33" t="s">
        <v>4422</v>
      </c>
      <c r="O819" s="37" t="s">
        <v>94</v>
      </c>
      <c r="P819" s="33" t="str">
        <f t="shared" si="86"/>
        <v>ja</v>
      </c>
      <c r="Q819" s="33" t="str">
        <f t="shared" si="87"/>
        <v>2021–2025</v>
      </c>
      <c r="R819" s="38">
        <f t="shared" si="88"/>
        <v>0.1</v>
      </c>
      <c r="S819" s="35">
        <f t="shared" si="89"/>
        <v>89.46</v>
      </c>
      <c r="T819" s="39"/>
      <c r="U819" s="33" t="str">
        <f>IF(OR(T819="x",ISNUMBER(MATCH(SUBSTITUTE(A819,"-",""),Kundenbestand!$C$5:$C$3004,0)),ISNUMBER(MATCH(SUBSTITUTE(B819,"-",""),Kundenbestand!$C$5:$C$3004,0))),"x","")</f>
        <v/>
      </c>
      <c r="V819" s="35">
        <f t="shared" si="90"/>
        <v>0</v>
      </c>
    </row>
    <row r="820" spans="1:22" x14ac:dyDescent="0.3">
      <c r="A820" s="33" t="s">
        <v>4423</v>
      </c>
      <c r="B820" s="33" t="s">
        <v>4424</v>
      </c>
      <c r="C820" s="33" t="s">
        <v>233</v>
      </c>
      <c r="D820" s="33" t="s">
        <v>4425</v>
      </c>
      <c r="E820" s="33" t="s">
        <v>4426</v>
      </c>
      <c r="F820" s="33" t="s">
        <v>4427</v>
      </c>
      <c r="G820" s="34">
        <v>45516</v>
      </c>
      <c r="H820" s="33">
        <f t="shared" si="84"/>
        <v>2024</v>
      </c>
      <c r="I820" s="35">
        <v>168</v>
      </c>
      <c r="J820" s="36">
        <v>1.42</v>
      </c>
      <c r="K820" s="35">
        <f t="shared" si="85"/>
        <v>238.56</v>
      </c>
      <c r="L820" s="33" t="s">
        <v>1733</v>
      </c>
      <c r="M820" s="33" t="s">
        <v>1734</v>
      </c>
      <c r="N820" s="33" t="s">
        <v>4428</v>
      </c>
      <c r="O820" s="37" t="s">
        <v>94</v>
      </c>
      <c r="P820" s="33" t="str">
        <f t="shared" si="86"/>
        <v>ja</v>
      </c>
      <c r="Q820" s="33" t="str">
        <f t="shared" si="87"/>
        <v>2021–2025</v>
      </c>
      <c r="R820" s="38">
        <f t="shared" si="88"/>
        <v>0.1</v>
      </c>
      <c r="S820" s="35">
        <f t="shared" si="89"/>
        <v>214.70400000000001</v>
      </c>
      <c r="T820" s="39"/>
      <c r="U820" s="33" t="str">
        <f>IF(OR(T820="x",ISNUMBER(MATCH(SUBSTITUTE(A820,"-",""),Kundenbestand!$C$5:$C$3004,0)),ISNUMBER(MATCH(SUBSTITUTE(B820,"-",""),Kundenbestand!$C$5:$C$3004,0))),"x","")</f>
        <v/>
      </c>
      <c r="V820" s="35">
        <f t="shared" si="90"/>
        <v>0</v>
      </c>
    </row>
    <row r="821" spans="1:22" x14ac:dyDescent="0.3">
      <c r="A821" s="33" t="s">
        <v>4429</v>
      </c>
      <c r="B821" s="33" t="s">
        <v>4430</v>
      </c>
      <c r="C821" s="33" t="s">
        <v>233</v>
      </c>
      <c r="D821" s="33" t="s">
        <v>4431</v>
      </c>
      <c r="E821" s="33" t="s">
        <v>4432</v>
      </c>
      <c r="F821" s="33" t="s">
        <v>4433</v>
      </c>
      <c r="G821" s="34">
        <v>45614</v>
      </c>
      <c r="H821" s="33">
        <f t="shared" si="84"/>
        <v>2024</v>
      </c>
      <c r="I821" s="35">
        <v>224</v>
      </c>
      <c r="J821" s="36">
        <v>1.42</v>
      </c>
      <c r="K821" s="35">
        <f t="shared" si="85"/>
        <v>318.08</v>
      </c>
      <c r="L821" s="33" t="s">
        <v>1733</v>
      </c>
      <c r="M821" s="33" t="s">
        <v>1734</v>
      </c>
      <c r="N821" s="33" t="s">
        <v>4434</v>
      </c>
      <c r="O821" s="37" t="s">
        <v>118</v>
      </c>
      <c r="P821" s="33" t="str">
        <f t="shared" si="86"/>
        <v>ja</v>
      </c>
      <c r="Q821" s="33" t="str">
        <f t="shared" si="87"/>
        <v>2021–2025</v>
      </c>
      <c r="R821" s="38">
        <f t="shared" si="88"/>
        <v>0.1</v>
      </c>
      <c r="S821" s="35">
        <f t="shared" si="89"/>
        <v>286.27199999999999</v>
      </c>
      <c r="T821" s="39"/>
      <c r="U821" s="33" t="str">
        <f>IF(OR(T821="x",ISNUMBER(MATCH(SUBSTITUTE(A821,"-",""),Kundenbestand!$C$5:$C$3004,0)),ISNUMBER(MATCH(SUBSTITUTE(B821,"-",""),Kundenbestand!$C$5:$C$3004,0))),"x","")</f>
        <v/>
      </c>
      <c r="V821" s="35">
        <f t="shared" si="90"/>
        <v>0</v>
      </c>
    </row>
    <row r="822" spans="1:22" x14ac:dyDescent="0.3">
      <c r="A822" s="33" t="s">
        <v>4435</v>
      </c>
      <c r="B822" s="33" t="s">
        <v>4436</v>
      </c>
      <c r="C822" s="33" t="s">
        <v>233</v>
      </c>
      <c r="D822" s="33" t="s">
        <v>2101</v>
      </c>
      <c r="E822" s="33" t="s">
        <v>4437</v>
      </c>
      <c r="F822" s="33" t="s">
        <v>4438</v>
      </c>
      <c r="G822" s="34">
        <v>45580</v>
      </c>
      <c r="H822" s="33">
        <f t="shared" si="84"/>
        <v>2024</v>
      </c>
      <c r="I822" s="35">
        <v>320</v>
      </c>
      <c r="J822" s="36">
        <v>1.42</v>
      </c>
      <c r="K822" s="35">
        <f t="shared" si="85"/>
        <v>454.4</v>
      </c>
      <c r="L822" s="33" t="s">
        <v>1733</v>
      </c>
      <c r="M822" s="33" t="s">
        <v>1734</v>
      </c>
      <c r="N822" s="33" t="s">
        <v>4439</v>
      </c>
      <c r="O822" s="37" t="s">
        <v>94</v>
      </c>
      <c r="P822" s="33" t="str">
        <f t="shared" si="86"/>
        <v>ja</v>
      </c>
      <c r="Q822" s="33" t="str">
        <f t="shared" si="87"/>
        <v>2021–2025</v>
      </c>
      <c r="R822" s="38">
        <f t="shared" si="88"/>
        <v>0.1</v>
      </c>
      <c r="S822" s="35">
        <f t="shared" si="89"/>
        <v>408.96</v>
      </c>
      <c r="T822" s="39"/>
      <c r="U822" s="33" t="str">
        <f>IF(OR(T822="x",ISNUMBER(MATCH(SUBSTITUTE(A822,"-",""),Kundenbestand!$C$5:$C$3004,0)),ISNUMBER(MATCH(SUBSTITUTE(B822,"-",""),Kundenbestand!$C$5:$C$3004,0))),"x","")</f>
        <v/>
      </c>
      <c r="V822" s="35">
        <f t="shared" si="90"/>
        <v>0</v>
      </c>
    </row>
    <row r="823" spans="1:22" x14ac:dyDescent="0.3">
      <c r="A823" s="33" t="s">
        <v>4440</v>
      </c>
      <c r="B823" s="33" t="s">
        <v>4441</v>
      </c>
      <c r="C823" s="33" t="s">
        <v>233</v>
      </c>
      <c r="D823" s="33" t="s">
        <v>1603</v>
      </c>
      <c r="E823" s="33" t="s">
        <v>4442</v>
      </c>
      <c r="F823" s="33" t="s">
        <v>4443</v>
      </c>
      <c r="G823" s="34">
        <v>45614</v>
      </c>
      <c r="H823" s="33">
        <f t="shared" si="84"/>
        <v>2024</v>
      </c>
      <c r="I823" s="35">
        <v>196</v>
      </c>
      <c r="J823" s="36">
        <v>1.42</v>
      </c>
      <c r="K823" s="35">
        <f t="shared" si="85"/>
        <v>278.32</v>
      </c>
      <c r="L823" s="33" t="s">
        <v>1733</v>
      </c>
      <c r="M823" s="33" t="s">
        <v>1734</v>
      </c>
      <c r="N823" s="33" t="s">
        <v>4444</v>
      </c>
      <c r="O823" s="37" t="s">
        <v>87</v>
      </c>
      <c r="P823" s="33" t="str">
        <f t="shared" si="86"/>
        <v>ja</v>
      </c>
      <c r="Q823" s="33" t="str">
        <f t="shared" si="87"/>
        <v>2021–2025</v>
      </c>
      <c r="R823" s="38">
        <f t="shared" si="88"/>
        <v>0.1</v>
      </c>
      <c r="S823" s="35">
        <f t="shared" si="89"/>
        <v>250.488</v>
      </c>
      <c r="T823" s="39"/>
      <c r="U823" s="33" t="str">
        <f>IF(OR(T823="x",ISNUMBER(MATCH(SUBSTITUTE(A823,"-",""),Kundenbestand!$C$5:$C$3004,0)),ISNUMBER(MATCH(SUBSTITUTE(B823,"-",""),Kundenbestand!$C$5:$C$3004,0))),"x","")</f>
        <v/>
      </c>
      <c r="V823" s="35">
        <f t="shared" si="90"/>
        <v>0</v>
      </c>
    </row>
    <row r="824" spans="1:22" x14ac:dyDescent="0.3">
      <c r="A824" s="33" t="s">
        <v>4445</v>
      </c>
      <c r="B824" s="33" t="s">
        <v>4446</v>
      </c>
      <c r="C824" s="33" t="s">
        <v>233</v>
      </c>
      <c r="D824" s="33" t="s">
        <v>4447</v>
      </c>
      <c r="E824" s="33" t="s">
        <v>4448</v>
      </c>
      <c r="F824" s="33" t="s">
        <v>4449</v>
      </c>
      <c r="G824" s="34">
        <v>45544</v>
      </c>
      <c r="H824" s="33">
        <f t="shared" si="84"/>
        <v>2024</v>
      </c>
      <c r="I824" s="35">
        <v>175</v>
      </c>
      <c r="J824" s="36">
        <v>1.42</v>
      </c>
      <c r="K824" s="35">
        <f t="shared" si="85"/>
        <v>248.5</v>
      </c>
      <c r="L824" s="33" t="s">
        <v>1733</v>
      </c>
      <c r="M824" s="33" t="s">
        <v>1734</v>
      </c>
      <c r="N824" s="33" t="s">
        <v>4450</v>
      </c>
      <c r="O824" s="37" t="s">
        <v>94</v>
      </c>
      <c r="P824" s="33" t="str">
        <f t="shared" si="86"/>
        <v>ja</v>
      </c>
      <c r="Q824" s="33" t="str">
        <f t="shared" si="87"/>
        <v>2021–2025</v>
      </c>
      <c r="R824" s="38">
        <f t="shared" si="88"/>
        <v>0.1</v>
      </c>
      <c r="S824" s="35">
        <f t="shared" si="89"/>
        <v>223.65</v>
      </c>
      <c r="T824" s="39"/>
      <c r="U824" s="33" t="str">
        <f>IF(OR(T824="x",ISNUMBER(MATCH(SUBSTITUTE(A824,"-",""),Kundenbestand!$C$5:$C$3004,0)),ISNUMBER(MATCH(SUBSTITUTE(B824,"-",""),Kundenbestand!$C$5:$C$3004,0))),"x","")</f>
        <v/>
      </c>
      <c r="V824" s="35">
        <f t="shared" si="90"/>
        <v>0</v>
      </c>
    </row>
    <row r="825" spans="1:22" x14ac:dyDescent="0.3">
      <c r="A825" s="33" t="s">
        <v>4451</v>
      </c>
      <c r="B825" s="33" t="s">
        <v>4452</v>
      </c>
      <c r="C825" s="33" t="s">
        <v>233</v>
      </c>
      <c r="D825" s="33" t="s">
        <v>4453</v>
      </c>
      <c r="E825" s="33" t="s">
        <v>4454</v>
      </c>
      <c r="F825" s="33" t="s">
        <v>4455</v>
      </c>
      <c r="G825" s="34">
        <v>45711</v>
      </c>
      <c r="H825" s="33">
        <f t="shared" si="84"/>
        <v>2025</v>
      </c>
      <c r="I825" s="35">
        <v>182</v>
      </c>
      <c r="J825" s="36">
        <v>1.42</v>
      </c>
      <c r="K825" s="35">
        <f t="shared" si="85"/>
        <v>258.44</v>
      </c>
      <c r="L825" s="33" t="s">
        <v>1733</v>
      </c>
      <c r="M825" s="33" t="s">
        <v>1734</v>
      </c>
      <c r="N825" s="33" t="s">
        <v>4456</v>
      </c>
      <c r="O825" s="37" t="s">
        <v>94</v>
      </c>
      <c r="P825" s="33" t="str">
        <f t="shared" si="86"/>
        <v>ja</v>
      </c>
      <c r="Q825" s="33" t="str">
        <f t="shared" si="87"/>
        <v>2021–2025</v>
      </c>
      <c r="R825" s="38">
        <f t="shared" si="88"/>
        <v>0.1</v>
      </c>
      <c r="S825" s="35">
        <f t="shared" si="89"/>
        <v>232.596</v>
      </c>
      <c r="T825" s="39"/>
      <c r="U825" s="33" t="str">
        <f>IF(OR(T825="x",ISNUMBER(MATCH(SUBSTITUTE(A825,"-",""),Kundenbestand!$C$5:$C$3004,0)),ISNUMBER(MATCH(SUBSTITUTE(B825,"-",""),Kundenbestand!$C$5:$C$3004,0))),"x","")</f>
        <v/>
      </c>
      <c r="V825" s="35">
        <f t="shared" si="90"/>
        <v>0</v>
      </c>
    </row>
    <row r="826" spans="1:22" x14ac:dyDescent="0.3">
      <c r="A826" s="33" t="s">
        <v>4457</v>
      </c>
      <c r="B826" s="33" t="s">
        <v>4458</v>
      </c>
      <c r="C826" s="33" t="s">
        <v>233</v>
      </c>
      <c r="D826" s="33" t="s">
        <v>3976</v>
      </c>
      <c r="E826" s="33" t="s">
        <v>4459</v>
      </c>
      <c r="F826" s="33" t="s">
        <v>4460</v>
      </c>
      <c r="G826" s="34">
        <v>45634</v>
      </c>
      <c r="H826" s="33">
        <f t="shared" si="84"/>
        <v>2024</v>
      </c>
      <c r="I826" s="35">
        <v>168</v>
      </c>
      <c r="J826" s="36">
        <v>1.42</v>
      </c>
      <c r="K826" s="35">
        <f t="shared" si="85"/>
        <v>238.56</v>
      </c>
      <c r="L826" s="33" t="s">
        <v>1733</v>
      </c>
      <c r="M826" s="33" t="s">
        <v>1734</v>
      </c>
      <c r="N826" s="33" t="s">
        <v>4461</v>
      </c>
      <c r="O826" s="37" t="s">
        <v>118</v>
      </c>
      <c r="P826" s="33" t="str">
        <f t="shared" si="86"/>
        <v>ja</v>
      </c>
      <c r="Q826" s="33" t="str">
        <f t="shared" si="87"/>
        <v>2021–2025</v>
      </c>
      <c r="R826" s="38">
        <f t="shared" si="88"/>
        <v>0.1</v>
      </c>
      <c r="S826" s="35">
        <f t="shared" si="89"/>
        <v>214.70400000000001</v>
      </c>
      <c r="T826" s="39"/>
      <c r="U826" s="33" t="str">
        <f>IF(OR(T826="x",ISNUMBER(MATCH(SUBSTITUTE(A826,"-",""),Kundenbestand!$C$5:$C$3004,0)),ISNUMBER(MATCH(SUBSTITUTE(B826,"-",""),Kundenbestand!$C$5:$C$3004,0))),"x","")</f>
        <v/>
      </c>
      <c r="V826" s="35">
        <f t="shared" si="90"/>
        <v>0</v>
      </c>
    </row>
    <row r="827" spans="1:22" x14ac:dyDescent="0.3">
      <c r="A827" s="33" t="s">
        <v>4462</v>
      </c>
      <c r="B827" s="33" t="s">
        <v>4463</v>
      </c>
      <c r="C827" s="33" t="s">
        <v>233</v>
      </c>
      <c r="D827" s="33" t="s">
        <v>4464</v>
      </c>
      <c r="E827" s="33" t="s">
        <v>4465</v>
      </c>
      <c r="F827" s="33" t="s">
        <v>4466</v>
      </c>
      <c r="G827" s="34">
        <v>45670</v>
      </c>
      <c r="H827" s="33">
        <f t="shared" si="84"/>
        <v>2025</v>
      </c>
      <c r="I827" s="35">
        <v>546</v>
      </c>
      <c r="J827" s="36">
        <v>1.42</v>
      </c>
      <c r="K827" s="35">
        <f t="shared" si="85"/>
        <v>775.31999999999994</v>
      </c>
      <c r="L827" s="33" t="s">
        <v>1733</v>
      </c>
      <c r="M827" s="33" t="s">
        <v>1734</v>
      </c>
      <c r="N827" s="33" t="s">
        <v>4467</v>
      </c>
      <c r="O827" s="37" t="s">
        <v>118</v>
      </c>
      <c r="P827" s="33" t="str">
        <f t="shared" si="86"/>
        <v>ja</v>
      </c>
      <c r="Q827" s="33" t="str">
        <f t="shared" si="87"/>
        <v>2021–2025</v>
      </c>
      <c r="R827" s="38">
        <f t="shared" si="88"/>
        <v>0.1</v>
      </c>
      <c r="S827" s="35">
        <f t="shared" si="89"/>
        <v>697.78800000000001</v>
      </c>
      <c r="T827" s="39"/>
      <c r="U827" s="33" t="str">
        <f>IF(OR(T827="x",ISNUMBER(MATCH(SUBSTITUTE(A827,"-",""),Kundenbestand!$C$5:$C$3004,0)),ISNUMBER(MATCH(SUBSTITUTE(B827,"-",""),Kundenbestand!$C$5:$C$3004,0))),"x","")</f>
        <v/>
      </c>
      <c r="V827" s="35">
        <f t="shared" si="90"/>
        <v>0</v>
      </c>
    </row>
    <row r="828" spans="1:22" x14ac:dyDescent="0.3">
      <c r="A828" s="33" t="s">
        <v>4468</v>
      </c>
      <c r="B828" s="33" t="s">
        <v>4469</v>
      </c>
      <c r="C828" s="33" t="s">
        <v>233</v>
      </c>
      <c r="D828" s="33" t="s">
        <v>2551</v>
      </c>
      <c r="E828" s="33" t="s">
        <v>4470</v>
      </c>
      <c r="F828" s="33" t="s">
        <v>4471</v>
      </c>
      <c r="G828" s="34">
        <v>45544</v>
      </c>
      <c r="H828" s="33">
        <f t="shared" si="84"/>
        <v>2024</v>
      </c>
      <c r="I828" s="35">
        <v>196</v>
      </c>
      <c r="J828" s="36">
        <v>1.42</v>
      </c>
      <c r="K828" s="35">
        <f t="shared" si="85"/>
        <v>278.32</v>
      </c>
      <c r="L828" s="33" t="s">
        <v>1733</v>
      </c>
      <c r="M828" s="33" t="s">
        <v>1734</v>
      </c>
      <c r="N828" s="33" t="s">
        <v>4472</v>
      </c>
      <c r="O828" s="37" t="s">
        <v>80</v>
      </c>
      <c r="P828" s="33" t="str">
        <f t="shared" si="86"/>
        <v>ja</v>
      </c>
      <c r="Q828" s="33" t="str">
        <f t="shared" si="87"/>
        <v>2021–2025</v>
      </c>
      <c r="R828" s="38">
        <f t="shared" si="88"/>
        <v>0.1</v>
      </c>
      <c r="S828" s="35">
        <f t="shared" si="89"/>
        <v>250.488</v>
      </c>
      <c r="T828" s="39"/>
      <c r="U828" s="33" t="str">
        <f>IF(OR(T828="x",ISNUMBER(MATCH(SUBSTITUTE(A828,"-",""),Kundenbestand!$C$5:$C$3004,0)),ISNUMBER(MATCH(SUBSTITUTE(B828,"-",""),Kundenbestand!$C$5:$C$3004,0))),"x","")</f>
        <v/>
      </c>
      <c r="V828" s="35">
        <f t="shared" si="90"/>
        <v>0</v>
      </c>
    </row>
    <row r="829" spans="1:22" x14ac:dyDescent="0.3">
      <c r="A829" s="33" t="s">
        <v>4473</v>
      </c>
      <c r="B829" s="33" t="s">
        <v>4474</v>
      </c>
      <c r="C829" s="33" t="s">
        <v>233</v>
      </c>
      <c r="D829" s="33" t="s">
        <v>970</v>
      </c>
      <c r="E829" s="33" t="s">
        <v>4475</v>
      </c>
      <c r="F829" s="33" t="s">
        <v>4476</v>
      </c>
      <c r="G829" s="34">
        <v>45557</v>
      </c>
      <c r="H829" s="33">
        <f t="shared" si="84"/>
        <v>2024</v>
      </c>
      <c r="I829" s="35">
        <v>238</v>
      </c>
      <c r="J829" s="36">
        <v>1.42</v>
      </c>
      <c r="K829" s="35">
        <f t="shared" si="85"/>
        <v>337.96</v>
      </c>
      <c r="L829" s="33" t="s">
        <v>1733</v>
      </c>
      <c r="M829" s="33" t="s">
        <v>1734</v>
      </c>
      <c r="N829" s="33" t="s">
        <v>4477</v>
      </c>
      <c r="O829" s="37" t="s">
        <v>118</v>
      </c>
      <c r="P829" s="33" t="str">
        <f t="shared" si="86"/>
        <v>ja</v>
      </c>
      <c r="Q829" s="33" t="str">
        <f t="shared" si="87"/>
        <v>2021–2025</v>
      </c>
      <c r="R829" s="38">
        <f t="shared" si="88"/>
        <v>0.1</v>
      </c>
      <c r="S829" s="35">
        <f t="shared" si="89"/>
        <v>304.16399999999999</v>
      </c>
      <c r="T829" s="39"/>
      <c r="U829" s="33" t="str">
        <f>IF(OR(T829="x",ISNUMBER(MATCH(SUBSTITUTE(A829,"-",""),Kundenbestand!$C$5:$C$3004,0)),ISNUMBER(MATCH(SUBSTITUTE(B829,"-",""),Kundenbestand!$C$5:$C$3004,0))),"x","")</f>
        <v/>
      </c>
      <c r="V829" s="35">
        <f t="shared" si="90"/>
        <v>0</v>
      </c>
    </row>
    <row r="830" spans="1:22" x14ac:dyDescent="0.3">
      <c r="A830" s="33" t="s">
        <v>4478</v>
      </c>
      <c r="B830" s="33" t="s">
        <v>4479</v>
      </c>
      <c r="C830" s="33" t="s">
        <v>233</v>
      </c>
      <c r="D830" s="33" t="s">
        <v>4480</v>
      </c>
      <c r="E830" s="33" t="s">
        <v>4481</v>
      </c>
      <c r="F830" s="33" t="s">
        <v>4482</v>
      </c>
      <c r="G830" s="34">
        <v>45544</v>
      </c>
      <c r="H830" s="33">
        <f t="shared" si="84"/>
        <v>2024</v>
      </c>
      <c r="I830" s="35">
        <v>210</v>
      </c>
      <c r="J830" s="36">
        <v>1.42</v>
      </c>
      <c r="K830" s="35">
        <f t="shared" si="85"/>
        <v>298.2</v>
      </c>
      <c r="L830" s="33" t="s">
        <v>1733</v>
      </c>
      <c r="M830" s="33" t="s">
        <v>1734</v>
      </c>
      <c r="N830" s="33" t="s">
        <v>4483</v>
      </c>
      <c r="O830" s="37" t="s">
        <v>94</v>
      </c>
      <c r="P830" s="33" t="str">
        <f t="shared" si="86"/>
        <v>ja</v>
      </c>
      <c r="Q830" s="33" t="str">
        <f t="shared" si="87"/>
        <v>2021–2025</v>
      </c>
      <c r="R830" s="38">
        <f t="shared" si="88"/>
        <v>0.1</v>
      </c>
      <c r="S830" s="35">
        <f t="shared" si="89"/>
        <v>268.38</v>
      </c>
      <c r="T830" s="39"/>
      <c r="U830" s="33" t="str">
        <f>IF(OR(T830="x",ISNUMBER(MATCH(SUBSTITUTE(A830,"-",""),Kundenbestand!$C$5:$C$3004,0)),ISNUMBER(MATCH(SUBSTITUTE(B830,"-",""),Kundenbestand!$C$5:$C$3004,0))),"x","")</f>
        <v/>
      </c>
      <c r="V830" s="35">
        <f t="shared" si="90"/>
        <v>0</v>
      </c>
    </row>
    <row r="831" spans="1:22" x14ac:dyDescent="0.3">
      <c r="A831" s="33" t="s">
        <v>4484</v>
      </c>
      <c r="B831" s="33" t="s">
        <v>4485</v>
      </c>
      <c r="C831" s="33" t="s">
        <v>233</v>
      </c>
      <c r="D831" s="33" t="s">
        <v>2174</v>
      </c>
      <c r="E831" s="33" t="s">
        <v>4486</v>
      </c>
      <c r="F831" s="33" t="s">
        <v>4487</v>
      </c>
      <c r="G831" s="34">
        <v>45580</v>
      </c>
      <c r="H831" s="33">
        <f t="shared" si="84"/>
        <v>2024</v>
      </c>
      <c r="I831" s="35">
        <v>480</v>
      </c>
      <c r="J831" s="36">
        <v>1.42</v>
      </c>
      <c r="K831" s="35">
        <f t="shared" si="85"/>
        <v>681.59999999999991</v>
      </c>
      <c r="L831" s="33" t="s">
        <v>1733</v>
      </c>
      <c r="M831" s="33" t="s">
        <v>1734</v>
      </c>
      <c r="N831" s="33" t="s">
        <v>4488</v>
      </c>
      <c r="O831" s="37" t="s">
        <v>118</v>
      </c>
      <c r="P831" s="33" t="str">
        <f t="shared" si="86"/>
        <v>ja</v>
      </c>
      <c r="Q831" s="33" t="str">
        <f t="shared" si="87"/>
        <v>2021–2025</v>
      </c>
      <c r="R831" s="38">
        <f t="shared" si="88"/>
        <v>0.1</v>
      </c>
      <c r="S831" s="35">
        <f t="shared" si="89"/>
        <v>613.43999999999994</v>
      </c>
      <c r="T831" s="39"/>
      <c r="U831" s="33" t="str">
        <f>IF(OR(T831="x",ISNUMBER(MATCH(SUBSTITUTE(A831,"-",""),Kundenbestand!$C$5:$C$3004,0)),ISNUMBER(MATCH(SUBSTITUTE(B831,"-",""),Kundenbestand!$C$5:$C$3004,0))),"x","")</f>
        <v/>
      </c>
      <c r="V831" s="35">
        <f t="shared" si="90"/>
        <v>0</v>
      </c>
    </row>
    <row r="832" spans="1:22" x14ac:dyDescent="0.3">
      <c r="A832" s="33" t="s">
        <v>4489</v>
      </c>
      <c r="B832" s="33" t="s">
        <v>4490</v>
      </c>
      <c r="C832" s="33" t="s">
        <v>233</v>
      </c>
      <c r="D832" s="33" t="s">
        <v>4491</v>
      </c>
      <c r="E832" s="33" t="s">
        <v>4492</v>
      </c>
      <c r="F832" s="33" t="s">
        <v>4493</v>
      </c>
      <c r="G832" s="34">
        <v>45761</v>
      </c>
      <c r="H832" s="33">
        <f t="shared" si="84"/>
        <v>2025</v>
      </c>
      <c r="I832" s="35">
        <v>238</v>
      </c>
      <c r="J832" s="36">
        <v>1.42</v>
      </c>
      <c r="K832" s="35">
        <f t="shared" si="85"/>
        <v>337.96</v>
      </c>
      <c r="L832" s="33" t="s">
        <v>1733</v>
      </c>
      <c r="M832" s="33" t="s">
        <v>1734</v>
      </c>
      <c r="N832" s="33" t="s">
        <v>4494</v>
      </c>
      <c r="O832" s="37" t="s">
        <v>94</v>
      </c>
      <c r="P832" s="33" t="str">
        <f t="shared" si="86"/>
        <v>ja</v>
      </c>
      <c r="Q832" s="33" t="str">
        <f t="shared" si="87"/>
        <v>2021–2025</v>
      </c>
      <c r="R832" s="38">
        <f t="shared" si="88"/>
        <v>0.1</v>
      </c>
      <c r="S832" s="35">
        <f t="shared" si="89"/>
        <v>304.16399999999999</v>
      </c>
      <c r="T832" s="39"/>
      <c r="U832" s="33" t="str">
        <f>IF(OR(T832="x",ISNUMBER(MATCH(SUBSTITUTE(A832,"-",""),Kundenbestand!$C$5:$C$3004,0)),ISNUMBER(MATCH(SUBSTITUTE(B832,"-",""),Kundenbestand!$C$5:$C$3004,0))),"x","")</f>
        <v/>
      </c>
      <c r="V832" s="35">
        <f t="shared" si="90"/>
        <v>0</v>
      </c>
    </row>
    <row r="833" spans="1:22" x14ac:dyDescent="0.3">
      <c r="A833" s="33" t="s">
        <v>4495</v>
      </c>
      <c r="B833" s="33" t="s">
        <v>4496</v>
      </c>
      <c r="C833" s="33" t="s">
        <v>233</v>
      </c>
      <c r="D833" s="33" t="s">
        <v>4497</v>
      </c>
      <c r="E833" s="33" t="s">
        <v>4498</v>
      </c>
      <c r="F833" s="33" t="s">
        <v>4499</v>
      </c>
      <c r="G833" s="34">
        <v>45944</v>
      </c>
      <c r="H833" s="33">
        <f t="shared" si="84"/>
        <v>2025</v>
      </c>
      <c r="I833" s="35">
        <v>192</v>
      </c>
      <c r="J833" s="36">
        <v>1.42</v>
      </c>
      <c r="K833" s="35">
        <f t="shared" si="85"/>
        <v>272.64</v>
      </c>
      <c r="L833" s="33" t="s">
        <v>1733</v>
      </c>
      <c r="M833" s="33" t="s">
        <v>1734</v>
      </c>
      <c r="N833" s="33" t="s">
        <v>4500</v>
      </c>
      <c r="O833" s="37" t="s">
        <v>118</v>
      </c>
      <c r="P833" s="33" t="str">
        <f t="shared" si="86"/>
        <v>ja</v>
      </c>
      <c r="Q833" s="33" t="str">
        <f t="shared" si="87"/>
        <v>2021–2025</v>
      </c>
      <c r="R833" s="38">
        <f t="shared" si="88"/>
        <v>0.1</v>
      </c>
      <c r="S833" s="35">
        <f t="shared" si="89"/>
        <v>245.376</v>
      </c>
      <c r="T833" s="39"/>
      <c r="U833" s="33" t="str">
        <f>IF(OR(T833="x",ISNUMBER(MATCH(SUBSTITUTE(A833,"-",""),Kundenbestand!$C$5:$C$3004,0)),ISNUMBER(MATCH(SUBSTITUTE(B833,"-",""),Kundenbestand!$C$5:$C$3004,0))),"x","")</f>
        <v/>
      </c>
      <c r="V833" s="35">
        <f t="shared" si="90"/>
        <v>0</v>
      </c>
    </row>
    <row r="834" spans="1:22" x14ac:dyDescent="0.3">
      <c r="A834" s="33" t="s">
        <v>4501</v>
      </c>
      <c r="B834" s="33" t="s">
        <v>4502</v>
      </c>
      <c r="C834" s="33" t="s">
        <v>233</v>
      </c>
      <c r="D834" s="33" t="s">
        <v>2762</v>
      </c>
      <c r="E834" s="33" t="s">
        <v>4503</v>
      </c>
      <c r="F834" s="33" t="s">
        <v>4504</v>
      </c>
      <c r="G834" s="34">
        <v>45616</v>
      </c>
      <c r="H834" s="33">
        <f t="shared" ref="H834:H897" si="91">IF(ISNUMBER(G834),YEAR(G834),"")</f>
        <v>2024</v>
      </c>
      <c r="I834" s="35">
        <v>260</v>
      </c>
      <c r="J834" s="36">
        <v>1.42</v>
      </c>
      <c r="K834" s="35">
        <f t="shared" ref="K834:K897" si="92">IF(AND(ISNUMBER(I834),ISNUMBER(J834)),I834*J834,0)</f>
        <v>369.2</v>
      </c>
      <c r="L834" s="33" t="s">
        <v>1733</v>
      </c>
      <c r="M834" s="33" t="s">
        <v>1734</v>
      </c>
      <c r="N834" s="33" t="s">
        <v>4505</v>
      </c>
      <c r="O834" s="37" t="s">
        <v>87</v>
      </c>
      <c r="P834" s="33" t="str">
        <f t="shared" ref="P834:P897" si="93">IF(LEFT(L834,13)="Inlibra Paket","nein – Frontlist 2026",IF(K834&lt;=0,"nein – Preis fehlt","ja"))</f>
        <v>ja</v>
      </c>
      <c r="Q834" s="33" t="str">
        <f t="shared" ref="Q834:Q897" si="94">IF(H834="","",INDEX(Klasse_Name,MATCH(H834,Klasse_ab,1)))</f>
        <v>2021–2025</v>
      </c>
      <c r="R834" s="38">
        <f t="shared" ref="R834:R897" si="95">IF(H834="",0,INDEX(Klasse_Rabatt,MATCH(H834,Klasse_ab,1)))</f>
        <v>0.1</v>
      </c>
      <c r="S834" s="35">
        <f t="shared" ref="S834:S897" si="96">IF(P834="ja",K834*(1-R834),0)</f>
        <v>332.28</v>
      </c>
      <c r="T834" s="39"/>
      <c r="U834" s="33" t="str">
        <f>IF(OR(T834="x",ISNUMBER(MATCH(SUBSTITUTE(A834,"-",""),Kundenbestand!$C$5:$C$3004,0)),ISNUMBER(MATCH(SUBSTITUTE(B834,"-",""),Kundenbestand!$C$5:$C$3004,0))),"x","")</f>
        <v/>
      </c>
      <c r="V834" s="35">
        <f t="shared" ref="V834:V897" si="97">IF(U834="x",S834,0)</f>
        <v>0</v>
      </c>
    </row>
    <row r="835" spans="1:22" x14ac:dyDescent="0.3">
      <c r="A835" s="33" t="s">
        <v>4506</v>
      </c>
      <c r="B835" s="33" t="s">
        <v>4507</v>
      </c>
      <c r="C835" s="33" t="s">
        <v>233</v>
      </c>
      <c r="D835" s="33" t="s">
        <v>4508</v>
      </c>
      <c r="E835" s="33" t="s">
        <v>4509</v>
      </c>
      <c r="F835" s="33" t="s">
        <v>4510</v>
      </c>
      <c r="G835" s="34">
        <v>45670</v>
      </c>
      <c r="H835" s="33">
        <f t="shared" si="91"/>
        <v>2025</v>
      </c>
      <c r="I835" s="35">
        <v>196</v>
      </c>
      <c r="J835" s="36">
        <v>1.42</v>
      </c>
      <c r="K835" s="35">
        <f t="shared" si="92"/>
        <v>278.32</v>
      </c>
      <c r="L835" s="33" t="s">
        <v>1733</v>
      </c>
      <c r="M835" s="33" t="s">
        <v>1734</v>
      </c>
      <c r="N835" s="33" t="s">
        <v>4511</v>
      </c>
      <c r="O835" s="37" t="s">
        <v>94</v>
      </c>
      <c r="P835" s="33" t="str">
        <f t="shared" si="93"/>
        <v>ja</v>
      </c>
      <c r="Q835" s="33" t="str">
        <f t="shared" si="94"/>
        <v>2021–2025</v>
      </c>
      <c r="R835" s="38">
        <f t="shared" si="95"/>
        <v>0.1</v>
      </c>
      <c r="S835" s="35">
        <f t="shared" si="96"/>
        <v>250.488</v>
      </c>
      <c r="T835" s="39"/>
      <c r="U835" s="33" t="str">
        <f>IF(OR(T835="x",ISNUMBER(MATCH(SUBSTITUTE(A835,"-",""),Kundenbestand!$C$5:$C$3004,0)),ISNUMBER(MATCH(SUBSTITUTE(B835,"-",""),Kundenbestand!$C$5:$C$3004,0))),"x","")</f>
        <v/>
      </c>
      <c r="V835" s="35">
        <f t="shared" si="97"/>
        <v>0</v>
      </c>
    </row>
    <row r="836" spans="1:22" x14ac:dyDescent="0.3">
      <c r="A836" s="33" t="s">
        <v>4512</v>
      </c>
      <c r="B836" s="33" t="s">
        <v>4513</v>
      </c>
      <c r="C836" s="33" t="s">
        <v>233</v>
      </c>
      <c r="D836" s="33" t="s">
        <v>593</v>
      </c>
      <c r="E836" s="33" t="s">
        <v>4514</v>
      </c>
      <c r="F836" s="33" t="s">
        <v>4515</v>
      </c>
      <c r="G836" s="34">
        <v>45887</v>
      </c>
      <c r="H836" s="33">
        <f t="shared" si="91"/>
        <v>2025</v>
      </c>
      <c r="I836" s="35">
        <v>168</v>
      </c>
      <c r="J836" s="36">
        <v>1.42</v>
      </c>
      <c r="K836" s="35">
        <f t="shared" si="92"/>
        <v>238.56</v>
      </c>
      <c r="L836" s="33" t="s">
        <v>1733</v>
      </c>
      <c r="M836" s="33" t="s">
        <v>1734</v>
      </c>
      <c r="N836" s="33" t="s">
        <v>4516</v>
      </c>
      <c r="O836" s="37" t="s">
        <v>80</v>
      </c>
      <c r="P836" s="33" t="str">
        <f t="shared" si="93"/>
        <v>ja</v>
      </c>
      <c r="Q836" s="33" t="str">
        <f t="shared" si="94"/>
        <v>2021–2025</v>
      </c>
      <c r="R836" s="38">
        <f t="shared" si="95"/>
        <v>0.1</v>
      </c>
      <c r="S836" s="35">
        <f t="shared" si="96"/>
        <v>214.70400000000001</v>
      </c>
      <c r="T836" s="39"/>
      <c r="U836" s="33" t="str">
        <f>IF(OR(T836="x",ISNUMBER(MATCH(SUBSTITUTE(A836,"-",""),Kundenbestand!$C$5:$C$3004,0)),ISNUMBER(MATCH(SUBSTITUTE(B836,"-",""),Kundenbestand!$C$5:$C$3004,0))),"x","")</f>
        <v/>
      </c>
      <c r="V836" s="35">
        <f t="shared" si="97"/>
        <v>0</v>
      </c>
    </row>
    <row r="837" spans="1:22" x14ac:dyDescent="0.3">
      <c r="A837" s="33" t="s">
        <v>4517</v>
      </c>
      <c r="B837" s="33" t="s">
        <v>4518</v>
      </c>
      <c r="C837" s="33" t="s">
        <v>233</v>
      </c>
      <c r="D837" s="33" t="s">
        <v>3044</v>
      </c>
      <c r="E837" s="33" t="s">
        <v>4519</v>
      </c>
      <c r="F837" s="33" t="s">
        <v>4520</v>
      </c>
      <c r="G837" s="34">
        <v>45578</v>
      </c>
      <c r="H837" s="33">
        <f t="shared" si="91"/>
        <v>2024</v>
      </c>
      <c r="I837" s="35">
        <v>182</v>
      </c>
      <c r="J837" s="36">
        <v>1.42</v>
      </c>
      <c r="K837" s="35">
        <f t="shared" si="92"/>
        <v>258.44</v>
      </c>
      <c r="L837" s="33" t="s">
        <v>1733</v>
      </c>
      <c r="M837" s="33" t="s">
        <v>1734</v>
      </c>
      <c r="N837" s="33" t="s">
        <v>4521</v>
      </c>
      <c r="O837" s="37" t="s">
        <v>94</v>
      </c>
      <c r="P837" s="33" t="str">
        <f t="shared" si="93"/>
        <v>ja</v>
      </c>
      <c r="Q837" s="33" t="str">
        <f t="shared" si="94"/>
        <v>2021–2025</v>
      </c>
      <c r="R837" s="38">
        <f t="shared" si="95"/>
        <v>0.1</v>
      </c>
      <c r="S837" s="35">
        <f t="shared" si="96"/>
        <v>232.596</v>
      </c>
      <c r="T837" s="39"/>
      <c r="U837" s="33" t="str">
        <f>IF(OR(T837="x",ISNUMBER(MATCH(SUBSTITUTE(A837,"-",""),Kundenbestand!$C$5:$C$3004,0)),ISNUMBER(MATCH(SUBSTITUTE(B837,"-",""),Kundenbestand!$C$5:$C$3004,0))),"x","")</f>
        <v/>
      </c>
      <c r="V837" s="35">
        <f t="shared" si="97"/>
        <v>0</v>
      </c>
    </row>
    <row r="838" spans="1:22" x14ac:dyDescent="0.3">
      <c r="A838" s="33" t="s">
        <v>4522</v>
      </c>
      <c r="B838" s="33" t="s">
        <v>4523</v>
      </c>
      <c r="C838" s="33" t="s">
        <v>233</v>
      </c>
      <c r="D838" s="33" t="s">
        <v>4524</v>
      </c>
      <c r="E838" s="33" t="s">
        <v>4525</v>
      </c>
      <c r="F838" s="33" t="s">
        <v>4526</v>
      </c>
      <c r="G838" s="34">
        <v>45732</v>
      </c>
      <c r="H838" s="33">
        <f t="shared" si="91"/>
        <v>2025</v>
      </c>
      <c r="I838" s="35">
        <v>154.01</v>
      </c>
      <c r="J838" s="36">
        <v>1.42</v>
      </c>
      <c r="K838" s="35">
        <f t="shared" si="92"/>
        <v>218.69419999999997</v>
      </c>
      <c r="L838" s="33" t="s">
        <v>1733</v>
      </c>
      <c r="M838" s="33" t="s">
        <v>1734</v>
      </c>
      <c r="N838" s="33" t="s">
        <v>4527</v>
      </c>
      <c r="O838" s="37" t="s">
        <v>87</v>
      </c>
      <c r="P838" s="33" t="str">
        <f t="shared" si="93"/>
        <v>ja</v>
      </c>
      <c r="Q838" s="33" t="str">
        <f t="shared" si="94"/>
        <v>2021–2025</v>
      </c>
      <c r="R838" s="38">
        <f t="shared" si="95"/>
        <v>0.1</v>
      </c>
      <c r="S838" s="35">
        <f t="shared" si="96"/>
        <v>196.82477999999998</v>
      </c>
      <c r="T838" s="39"/>
      <c r="U838" s="33" t="str">
        <f>IF(OR(T838="x",ISNUMBER(MATCH(SUBSTITUTE(A838,"-",""),Kundenbestand!$C$5:$C$3004,0)),ISNUMBER(MATCH(SUBSTITUTE(B838,"-",""),Kundenbestand!$C$5:$C$3004,0))),"x","")</f>
        <v/>
      </c>
      <c r="V838" s="35">
        <f t="shared" si="97"/>
        <v>0</v>
      </c>
    </row>
    <row r="839" spans="1:22" x14ac:dyDescent="0.3">
      <c r="A839" s="33" t="s">
        <v>4528</v>
      </c>
      <c r="B839" s="33" t="s">
        <v>4529</v>
      </c>
      <c r="C839" s="33" t="s">
        <v>233</v>
      </c>
      <c r="D839" s="33" t="s">
        <v>547</v>
      </c>
      <c r="E839" s="33" t="s">
        <v>4530</v>
      </c>
      <c r="F839" s="33" t="s">
        <v>4531</v>
      </c>
      <c r="G839" s="34">
        <v>45711</v>
      </c>
      <c r="H839" s="33">
        <f t="shared" si="91"/>
        <v>2025</v>
      </c>
      <c r="I839" s="35">
        <v>154.01</v>
      </c>
      <c r="J839" s="36">
        <v>1.42</v>
      </c>
      <c r="K839" s="35">
        <f t="shared" si="92"/>
        <v>218.69419999999997</v>
      </c>
      <c r="L839" s="33" t="s">
        <v>1733</v>
      </c>
      <c r="M839" s="33" t="s">
        <v>1734</v>
      </c>
      <c r="N839" s="33" t="s">
        <v>4532</v>
      </c>
      <c r="O839" s="37" t="s">
        <v>87</v>
      </c>
      <c r="P839" s="33" t="str">
        <f t="shared" si="93"/>
        <v>ja</v>
      </c>
      <c r="Q839" s="33" t="str">
        <f t="shared" si="94"/>
        <v>2021–2025</v>
      </c>
      <c r="R839" s="38">
        <f t="shared" si="95"/>
        <v>0.1</v>
      </c>
      <c r="S839" s="35">
        <f t="shared" si="96"/>
        <v>196.82477999999998</v>
      </c>
      <c r="T839" s="39"/>
      <c r="U839" s="33" t="str">
        <f>IF(OR(T839="x",ISNUMBER(MATCH(SUBSTITUTE(A839,"-",""),Kundenbestand!$C$5:$C$3004,0)),ISNUMBER(MATCH(SUBSTITUTE(B839,"-",""),Kundenbestand!$C$5:$C$3004,0))),"x","")</f>
        <v/>
      </c>
      <c r="V839" s="35">
        <f t="shared" si="97"/>
        <v>0</v>
      </c>
    </row>
    <row r="840" spans="1:22" x14ac:dyDescent="0.3">
      <c r="A840" s="33" t="s">
        <v>4533</v>
      </c>
      <c r="B840" s="33" t="s">
        <v>4534</v>
      </c>
      <c r="C840" s="33" t="s">
        <v>233</v>
      </c>
      <c r="D840" s="33" t="s">
        <v>4535</v>
      </c>
      <c r="E840" s="33" t="s">
        <v>4536</v>
      </c>
      <c r="F840" s="33" t="s">
        <v>4537</v>
      </c>
      <c r="G840" s="34">
        <v>45711</v>
      </c>
      <c r="H840" s="33">
        <f t="shared" si="91"/>
        <v>2025</v>
      </c>
      <c r="I840" s="35">
        <v>154.01</v>
      </c>
      <c r="J840" s="36">
        <v>1.42</v>
      </c>
      <c r="K840" s="35">
        <f t="shared" si="92"/>
        <v>218.69419999999997</v>
      </c>
      <c r="L840" s="33" t="s">
        <v>1733</v>
      </c>
      <c r="M840" s="33" t="s">
        <v>1734</v>
      </c>
      <c r="N840" s="33" t="s">
        <v>4538</v>
      </c>
      <c r="O840" s="37" t="s">
        <v>80</v>
      </c>
      <c r="P840" s="33" t="str">
        <f t="shared" si="93"/>
        <v>ja</v>
      </c>
      <c r="Q840" s="33" t="str">
        <f t="shared" si="94"/>
        <v>2021–2025</v>
      </c>
      <c r="R840" s="38">
        <f t="shared" si="95"/>
        <v>0.1</v>
      </c>
      <c r="S840" s="35">
        <f t="shared" si="96"/>
        <v>196.82477999999998</v>
      </c>
      <c r="T840" s="39"/>
      <c r="U840" s="33" t="str">
        <f>IF(OR(T840="x",ISNUMBER(MATCH(SUBSTITUTE(A840,"-",""),Kundenbestand!$C$5:$C$3004,0)),ISNUMBER(MATCH(SUBSTITUTE(B840,"-",""),Kundenbestand!$C$5:$C$3004,0))),"x","")</f>
        <v/>
      </c>
      <c r="V840" s="35">
        <f t="shared" si="97"/>
        <v>0</v>
      </c>
    </row>
    <row r="841" spans="1:22" x14ac:dyDescent="0.3">
      <c r="A841" s="33" t="s">
        <v>4539</v>
      </c>
      <c r="B841" s="33" t="s">
        <v>4540</v>
      </c>
      <c r="C841" s="33" t="s">
        <v>233</v>
      </c>
      <c r="D841" s="33" t="s">
        <v>1058</v>
      </c>
      <c r="E841" s="33" t="s">
        <v>4541</v>
      </c>
      <c r="F841" s="33" t="s">
        <v>4542</v>
      </c>
      <c r="G841" s="34">
        <v>45462</v>
      </c>
      <c r="H841" s="33">
        <f t="shared" si="91"/>
        <v>2024</v>
      </c>
      <c r="I841" s="35">
        <v>270</v>
      </c>
      <c r="J841" s="36">
        <v>1.42</v>
      </c>
      <c r="K841" s="35">
        <f t="shared" si="92"/>
        <v>383.4</v>
      </c>
      <c r="L841" s="33" t="s">
        <v>1733</v>
      </c>
      <c r="M841" s="33" t="s">
        <v>1734</v>
      </c>
      <c r="N841" s="33" t="s">
        <v>4543</v>
      </c>
      <c r="O841" s="37" t="s">
        <v>118</v>
      </c>
      <c r="P841" s="33" t="str">
        <f t="shared" si="93"/>
        <v>ja</v>
      </c>
      <c r="Q841" s="33" t="str">
        <f t="shared" si="94"/>
        <v>2021–2025</v>
      </c>
      <c r="R841" s="38">
        <f t="shared" si="95"/>
        <v>0.1</v>
      </c>
      <c r="S841" s="35">
        <f t="shared" si="96"/>
        <v>345.06</v>
      </c>
      <c r="T841" s="39"/>
      <c r="U841" s="33" t="str">
        <f>IF(OR(T841="x",ISNUMBER(MATCH(SUBSTITUTE(A841,"-",""),Kundenbestand!$C$5:$C$3004,0)),ISNUMBER(MATCH(SUBSTITUTE(B841,"-",""),Kundenbestand!$C$5:$C$3004,0))),"x","")</f>
        <v/>
      </c>
      <c r="V841" s="35">
        <f t="shared" si="97"/>
        <v>0</v>
      </c>
    </row>
    <row r="842" spans="1:22" x14ac:dyDescent="0.3">
      <c r="A842" s="33" t="s">
        <v>4544</v>
      </c>
      <c r="B842" s="33" t="s">
        <v>4545</v>
      </c>
      <c r="C842" s="33" t="s">
        <v>233</v>
      </c>
      <c r="D842" s="33" t="s">
        <v>2612</v>
      </c>
      <c r="E842" s="33" t="s">
        <v>4546</v>
      </c>
      <c r="F842" s="33" t="s">
        <v>4547</v>
      </c>
      <c r="G842" s="34">
        <v>45578</v>
      </c>
      <c r="H842" s="33">
        <f t="shared" si="91"/>
        <v>2024</v>
      </c>
      <c r="I842" s="35">
        <v>118.99</v>
      </c>
      <c r="J842" s="36">
        <v>1.42</v>
      </c>
      <c r="K842" s="35">
        <f t="shared" si="92"/>
        <v>168.96579999999997</v>
      </c>
      <c r="L842" s="33" t="s">
        <v>1733</v>
      </c>
      <c r="M842" s="33" t="s">
        <v>1734</v>
      </c>
      <c r="N842" s="33" t="s">
        <v>4548</v>
      </c>
      <c r="O842" s="37" t="s">
        <v>94</v>
      </c>
      <c r="P842" s="33" t="str">
        <f t="shared" si="93"/>
        <v>ja</v>
      </c>
      <c r="Q842" s="33" t="str">
        <f t="shared" si="94"/>
        <v>2021–2025</v>
      </c>
      <c r="R842" s="38">
        <f t="shared" si="95"/>
        <v>0.1</v>
      </c>
      <c r="S842" s="35">
        <f t="shared" si="96"/>
        <v>152.06921999999997</v>
      </c>
      <c r="T842" s="39"/>
      <c r="U842" s="33" t="str">
        <f>IF(OR(T842="x",ISNUMBER(MATCH(SUBSTITUTE(A842,"-",""),Kundenbestand!$C$5:$C$3004,0)),ISNUMBER(MATCH(SUBSTITUTE(B842,"-",""),Kundenbestand!$C$5:$C$3004,0))),"x","")</f>
        <v/>
      </c>
      <c r="V842" s="35">
        <f t="shared" si="97"/>
        <v>0</v>
      </c>
    </row>
    <row r="843" spans="1:22" x14ac:dyDescent="0.3">
      <c r="A843" s="33" t="s">
        <v>4549</v>
      </c>
      <c r="B843" s="33" t="s">
        <v>4550</v>
      </c>
      <c r="C843" s="33" t="s">
        <v>233</v>
      </c>
      <c r="D843" s="33" t="s">
        <v>4551</v>
      </c>
      <c r="E843" s="33" t="s">
        <v>2859</v>
      </c>
      <c r="F843" s="33" t="s">
        <v>4552</v>
      </c>
      <c r="G843" s="34">
        <v>45796</v>
      </c>
      <c r="H843" s="33">
        <f t="shared" si="91"/>
        <v>2025</v>
      </c>
      <c r="I843" s="35">
        <v>266</v>
      </c>
      <c r="J843" s="36">
        <v>1.42</v>
      </c>
      <c r="K843" s="35">
        <f t="shared" si="92"/>
        <v>377.71999999999997</v>
      </c>
      <c r="L843" s="33" t="s">
        <v>1733</v>
      </c>
      <c r="M843" s="33" t="s">
        <v>1734</v>
      </c>
      <c r="N843" s="33" t="s">
        <v>4553</v>
      </c>
      <c r="O843" s="37" t="s">
        <v>213</v>
      </c>
      <c r="P843" s="33" t="str">
        <f t="shared" si="93"/>
        <v>ja</v>
      </c>
      <c r="Q843" s="33" t="str">
        <f t="shared" si="94"/>
        <v>2021–2025</v>
      </c>
      <c r="R843" s="38">
        <f t="shared" si="95"/>
        <v>0.1</v>
      </c>
      <c r="S843" s="35">
        <f t="shared" si="96"/>
        <v>339.94799999999998</v>
      </c>
      <c r="T843" s="39"/>
      <c r="U843" s="33" t="str">
        <f>IF(OR(T843="x",ISNUMBER(MATCH(SUBSTITUTE(A843,"-",""),Kundenbestand!$C$5:$C$3004,0)),ISNUMBER(MATCH(SUBSTITUTE(B843,"-",""),Kundenbestand!$C$5:$C$3004,0))),"x","")</f>
        <v/>
      </c>
      <c r="V843" s="35">
        <f t="shared" si="97"/>
        <v>0</v>
      </c>
    </row>
    <row r="844" spans="1:22" x14ac:dyDescent="0.3">
      <c r="A844" s="33" t="s">
        <v>4554</v>
      </c>
      <c r="B844" s="33" t="s">
        <v>4555</v>
      </c>
      <c r="C844" s="33" t="s">
        <v>233</v>
      </c>
      <c r="D844" s="33" t="s">
        <v>4066</v>
      </c>
      <c r="E844" s="33" t="s">
        <v>4556</v>
      </c>
      <c r="F844" s="33" t="s">
        <v>4557</v>
      </c>
      <c r="G844" s="34">
        <v>45931</v>
      </c>
      <c r="H844" s="33">
        <f t="shared" si="91"/>
        <v>2025</v>
      </c>
      <c r="I844" s="35">
        <v>184</v>
      </c>
      <c r="J844" s="36">
        <v>1.42</v>
      </c>
      <c r="K844" s="35">
        <f t="shared" si="92"/>
        <v>261.27999999999997</v>
      </c>
      <c r="L844" s="33" t="s">
        <v>1733</v>
      </c>
      <c r="M844" s="33" t="s">
        <v>1734</v>
      </c>
      <c r="N844" s="33" t="s">
        <v>4558</v>
      </c>
      <c r="O844" s="37" t="s">
        <v>80</v>
      </c>
      <c r="P844" s="33" t="str">
        <f t="shared" si="93"/>
        <v>ja</v>
      </c>
      <c r="Q844" s="33" t="str">
        <f t="shared" si="94"/>
        <v>2021–2025</v>
      </c>
      <c r="R844" s="38">
        <f t="shared" si="95"/>
        <v>0.1</v>
      </c>
      <c r="S844" s="35">
        <f t="shared" si="96"/>
        <v>235.15199999999999</v>
      </c>
      <c r="T844" s="39"/>
      <c r="U844" s="33" t="str">
        <f>IF(OR(T844="x",ISNUMBER(MATCH(SUBSTITUTE(A844,"-",""),Kundenbestand!$C$5:$C$3004,0)),ISNUMBER(MATCH(SUBSTITUTE(B844,"-",""),Kundenbestand!$C$5:$C$3004,0))),"x","")</f>
        <v/>
      </c>
      <c r="V844" s="35">
        <f t="shared" si="97"/>
        <v>0</v>
      </c>
    </row>
    <row r="845" spans="1:22" x14ac:dyDescent="0.3">
      <c r="A845" s="33" t="s">
        <v>4559</v>
      </c>
      <c r="B845" s="33" t="s">
        <v>4560</v>
      </c>
      <c r="C845" s="33" t="s">
        <v>233</v>
      </c>
      <c r="D845" s="33" t="s">
        <v>4561</v>
      </c>
      <c r="E845" s="33" t="s">
        <v>4562</v>
      </c>
      <c r="F845" s="33" t="s">
        <v>4563</v>
      </c>
      <c r="G845" s="34">
        <v>45516</v>
      </c>
      <c r="H845" s="33">
        <f t="shared" si="91"/>
        <v>2024</v>
      </c>
      <c r="I845" s="35">
        <v>238</v>
      </c>
      <c r="J845" s="36">
        <v>1.42</v>
      </c>
      <c r="K845" s="35">
        <f t="shared" si="92"/>
        <v>337.96</v>
      </c>
      <c r="L845" s="33" t="s">
        <v>1733</v>
      </c>
      <c r="M845" s="33" t="s">
        <v>1734</v>
      </c>
      <c r="N845" s="33" t="s">
        <v>4564</v>
      </c>
      <c r="O845" s="37" t="s">
        <v>87</v>
      </c>
      <c r="P845" s="33" t="str">
        <f t="shared" si="93"/>
        <v>ja</v>
      </c>
      <c r="Q845" s="33" t="str">
        <f t="shared" si="94"/>
        <v>2021–2025</v>
      </c>
      <c r="R845" s="38">
        <f t="shared" si="95"/>
        <v>0.1</v>
      </c>
      <c r="S845" s="35">
        <f t="shared" si="96"/>
        <v>304.16399999999999</v>
      </c>
      <c r="T845" s="39"/>
      <c r="U845" s="33" t="str">
        <f>IF(OR(T845="x",ISNUMBER(MATCH(SUBSTITUTE(A845,"-",""),Kundenbestand!$C$5:$C$3004,0)),ISNUMBER(MATCH(SUBSTITUTE(B845,"-",""),Kundenbestand!$C$5:$C$3004,0))),"x","")</f>
        <v/>
      </c>
      <c r="V845" s="35">
        <f t="shared" si="97"/>
        <v>0</v>
      </c>
    </row>
    <row r="846" spans="1:22" x14ac:dyDescent="0.3">
      <c r="A846" s="33" t="s">
        <v>4565</v>
      </c>
      <c r="B846" s="33" t="s">
        <v>4566</v>
      </c>
      <c r="C846" s="33" t="s">
        <v>233</v>
      </c>
      <c r="D846" s="33" t="s">
        <v>911</v>
      </c>
      <c r="E846" s="33" t="s">
        <v>4567</v>
      </c>
      <c r="F846" s="33" t="s">
        <v>4568</v>
      </c>
      <c r="G846" s="34">
        <v>45634</v>
      </c>
      <c r="H846" s="33">
        <f t="shared" si="91"/>
        <v>2024</v>
      </c>
      <c r="I846" s="35">
        <v>126</v>
      </c>
      <c r="J846" s="36">
        <v>1.42</v>
      </c>
      <c r="K846" s="35">
        <f t="shared" si="92"/>
        <v>178.92</v>
      </c>
      <c r="L846" s="33" t="s">
        <v>1733</v>
      </c>
      <c r="M846" s="33" t="s">
        <v>1734</v>
      </c>
      <c r="N846" s="33" t="s">
        <v>4569</v>
      </c>
      <c r="O846" s="37" t="s">
        <v>87</v>
      </c>
      <c r="P846" s="33" t="str">
        <f t="shared" si="93"/>
        <v>ja</v>
      </c>
      <c r="Q846" s="33" t="str">
        <f t="shared" si="94"/>
        <v>2021–2025</v>
      </c>
      <c r="R846" s="38">
        <f t="shared" si="95"/>
        <v>0.1</v>
      </c>
      <c r="S846" s="35">
        <f t="shared" si="96"/>
        <v>161.02799999999999</v>
      </c>
      <c r="T846" s="39"/>
      <c r="U846" s="33" t="str">
        <f>IF(OR(T846="x",ISNUMBER(MATCH(SUBSTITUTE(A846,"-",""),Kundenbestand!$C$5:$C$3004,0)),ISNUMBER(MATCH(SUBSTITUTE(B846,"-",""),Kundenbestand!$C$5:$C$3004,0))),"x","")</f>
        <v/>
      </c>
      <c r="V846" s="35">
        <f t="shared" si="97"/>
        <v>0</v>
      </c>
    </row>
    <row r="847" spans="1:22" x14ac:dyDescent="0.3">
      <c r="A847" s="33" t="s">
        <v>4570</v>
      </c>
      <c r="B847" s="33" t="s">
        <v>4571</v>
      </c>
      <c r="C847" s="33" t="s">
        <v>233</v>
      </c>
      <c r="D847" s="33" t="s">
        <v>4572</v>
      </c>
      <c r="E847" s="33" t="s">
        <v>4573</v>
      </c>
      <c r="F847" s="33" t="s">
        <v>4574</v>
      </c>
      <c r="G847" s="34">
        <v>45672</v>
      </c>
      <c r="H847" s="33">
        <f t="shared" si="91"/>
        <v>2025</v>
      </c>
      <c r="I847" s="35">
        <v>456</v>
      </c>
      <c r="J847" s="36">
        <v>1.42</v>
      </c>
      <c r="K847" s="35">
        <f t="shared" si="92"/>
        <v>647.52</v>
      </c>
      <c r="L847" s="33" t="s">
        <v>1733</v>
      </c>
      <c r="M847" s="33" t="s">
        <v>1734</v>
      </c>
      <c r="N847" s="33" t="s">
        <v>4575</v>
      </c>
      <c r="O847" s="37" t="s">
        <v>80</v>
      </c>
      <c r="P847" s="33" t="str">
        <f t="shared" si="93"/>
        <v>ja</v>
      </c>
      <c r="Q847" s="33" t="str">
        <f t="shared" si="94"/>
        <v>2021–2025</v>
      </c>
      <c r="R847" s="38">
        <f t="shared" si="95"/>
        <v>0.1</v>
      </c>
      <c r="S847" s="35">
        <f t="shared" si="96"/>
        <v>582.76800000000003</v>
      </c>
      <c r="T847" s="39"/>
      <c r="U847" s="33" t="str">
        <f>IF(OR(T847="x",ISNUMBER(MATCH(SUBSTITUTE(A847,"-",""),Kundenbestand!$C$5:$C$3004,0)),ISNUMBER(MATCH(SUBSTITUTE(B847,"-",""),Kundenbestand!$C$5:$C$3004,0))),"x","")</f>
        <v/>
      </c>
      <c r="V847" s="35">
        <f t="shared" si="97"/>
        <v>0</v>
      </c>
    </row>
    <row r="848" spans="1:22" x14ac:dyDescent="0.3">
      <c r="A848" s="33" t="s">
        <v>4576</v>
      </c>
      <c r="B848" s="33" t="s">
        <v>4577</v>
      </c>
      <c r="C848" s="33" t="s">
        <v>233</v>
      </c>
      <c r="D848" s="33" t="s">
        <v>298</v>
      </c>
      <c r="E848" s="33" t="s">
        <v>4578</v>
      </c>
      <c r="F848" s="33" t="s">
        <v>4579</v>
      </c>
      <c r="G848" s="34">
        <v>45711</v>
      </c>
      <c r="H848" s="33">
        <f t="shared" si="91"/>
        <v>2025</v>
      </c>
      <c r="I848" s="35">
        <v>161</v>
      </c>
      <c r="J848" s="36">
        <v>1.42</v>
      </c>
      <c r="K848" s="35">
        <f t="shared" si="92"/>
        <v>228.61999999999998</v>
      </c>
      <c r="L848" s="33" t="s">
        <v>1733</v>
      </c>
      <c r="M848" s="33" t="s">
        <v>1734</v>
      </c>
      <c r="N848" s="33" t="s">
        <v>4580</v>
      </c>
      <c r="O848" s="37" t="s">
        <v>87</v>
      </c>
      <c r="P848" s="33" t="str">
        <f t="shared" si="93"/>
        <v>ja</v>
      </c>
      <c r="Q848" s="33" t="str">
        <f t="shared" si="94"/>
        <v>2021–2025</v>
      </c>
      <c r="R848" s="38">
        <f t="shared" si="95"/>
        <v>0.1</v>
      </c>
      <c r="S848" s="35">
        <f t="shared" si="96"/>
        <v>205.75799999999998</v>
      </c>
      <c r="T848" s="39"/>
      <c r="U848" s="33" t="str">
        <f>IF(OR(T848="x",ISNUMBER(MATCH(SUBSTITUTE(A848,"-",""),Kundenbestand!$C$5:$C$3004,0)),ISNUMBER(MATCH(SUBSTITUTE(B848,"-",""),Kundenbestand!$C$5:$C$3004,0))),"x","")</f>
        <v/>
      </c>
      <c r="V848" s="35">
        <f t="shared" si="97"/>
        <v>0</v>
      </c>
    </row>
    <row r="849" spans="1:22" x14ac:dyDescent="0.3">
      <c r="A849" s="33" t="s">
        <v>4581</v>
      </c>
      <c r="B849" s="33" t="s">
        <v>4582</v>
      </c>
      <c r="C849" s="33" t="s">
        <v>233</v>
      </c>
      <c r="D849" s="33" t="s">
        <v>4583</v>
      </c>
      <c r="E849" s="33" t="s">
        <v>4584</v>
      </c>
      <c r="F849" s="33" t="s">
        <v>4585</v>
      </c>
      <c r="G849" s="34">
        <v>45670</v>
      </c>
      <c r="H849" s="33">
        <f t="shared" si="91"/>
        <v>2025</v>
      </c>
      <c r="I849" s="35">
        <v>196</v>
      </c>
      <c r="J849" s="36">
        <v>1.42</v>
      </c>
      <c r="K849" s="35">
        <f t="shared" si="92"/>
        <v>278.32</v>
      </c>
      <c r="L849" s="33" t="s">
        <v>1733</v>
      </c>
      <c r="M849" s="33" t="s">
        <v>1734</v>
      </c>
      <c r="N849" s="33" t="s">
        <v>4586</v>
      </c>
      <c r="O849" s="37" t="s">
        <v>87</v>
      </c>
      <c r="P849" s="33" t="str">
        <f t="shared" si="93"/>
        <v>ja</v>
      </c>
      <c r="Q849" s="33" t="str">
        <f t="shared" si="94"/>
        <v>2021–2025</v>
      </c>
      <c r="R849" s="38">
        <f t="shared" si="95"/>
        <v>0.1</v>
      </c>
      <c r="S849" s="35">
        <f t="shared" si="96"/>
        <v>250.488</v>
      </c>
      <c r="T849" s="39"/>
      <c r="U849" s="33" t="str">
        <f>IF(OR(T849="x",ISNUMBER(MATCH(SUBSTITUTE(A849,"-",""),Kundenbestand!$C$5:$C$3004,0)),ISNUMBER(MATCH(SUBSTITUTE(B849,"-",""),Kundenbestand!$C$5:$C$3004,0))),"x","")</f>
        <v/>
      </c>
      <c r="V849" s="35">
        <f t="shared" si="97"/>
        <v>0</v>
      </c>
    </row>
    <row r="850" spans="1:22" x14ac:dyDescent="0.3">
      <c r="A850" s="33" t="s">
        <v>4587</v>
      </c>
      <c r="B850" s="33" t="s">
        <v>4588</v>
      </c>
      <c r="C850" s="33" t="s">
        <v>233</v>
      </c>
      <c r="D850" s="33" t="s">
        <v>4589</v>
      </c>
      <c r="E850" s="33" t="s">
        <v>4590</v>
      </c>
      <c r="F850" s="33" t="s">
        <v>4591</v>
      </c>
      <c r="G850" s="34">
        <v>45713</v>
      </c>
      <c r="H850" s="33">
        <f t="shared" si="91"/>
        <v>2025</v>
      </c>
      <c r="I850" s="35">
        <v>330</v>
      </c>
      <c r="J850" s="36">
        <v>1.42</v>
      </c>
      <c r="K850" s="35">
        <f t="shared" si="92"/>
        <v>468.59999999999997</v>
      </c>
      <c r="L850" s="33" t="s">
        <v>1733</v>
      </c>
      <c r="M850" s="33" t="s">
        <v>1734</v>
      </c>
      <c r="N850" s="33" t="s">
        <v>4592</v>
      </c>
      <c r="O850" s="37" t="s">
        <v>118</v>
      </c>
      <c r="P850" s="33" t="str">
        <f t="shared" si="93"/>
        <v>ja</v>
      </c>
      <c r="Q850" s="33" t="str">
        <f t="shared" si="94"/>
        <v>2021–2025</v>
      </c>
      <c r="R850" s="38">
        <f t="shared" si="95"/>
        <v>0.1</v>
      </c>
      <c r="S850" s="35">
        <f t="shared" si="96"/>
        <v>421.73999999999995</v>
      </c>
      <c r="T850" s="39"/>
      <c r="U850" s="33" t="str">
        <f>IF(OR(T850="x",ISNUMBER(MATCH(SUBSTITUTE(A850,"-",""),Kundenbestand!$C$5:$C$3004,0)),ISNUMBER(MATCH(SUBSTITUTE(B850,"-",""),Kundenbestand!$C$5:$C$3004,0))),"x","")</f>
        <v/>
      </c>
      <c r="V850" s="35">
        <f t="shared" si="97"/>
        <v>0</v>
      </c>
    </row>
    <row r="851" spans="1:22" x14ac:dyDescent="0.3">
      <c r="A851" s="33" t="s">
        <v>4593</v>
      </c>
      <c r="B851" s="33" t="s">
        <v>4594</v>
      </c>
      <c r="C851" s="33" t="s">
        <v>233</v>
      </c>
      <c r="D851" s="33" t="s">
        <v>4595</v>
      </c>
      <c r="E851" s="33" t="s">
        <v>2859</v>
      </c>
      <c r="F851" s="33" t="s">
        <v>4596</v>
      </c>
      <c r="G851" s="34">
        <v>45824</v>
      </c>
      <c r="H851" s="33">
        <f t="shared" si="91"/>
        <v>2025</v>
      </c>
      <c r="I851" s="35">
        <v>308</v>
      </c>
      <c r="J851" s="36">
        <v>1.42</v>
      </c>
      <c r="K851" s="35">
        <f t="shared" si="92"/>
        <v>437.35999999999996</v>
      </c>
      <c r="L851" s="33" t="s">
        <v>1733</v>
      </c>
      <c r="M851" s="33" t="s">
        <v>1734</v>
      </c>
      <c r="N851" s="33" t="s">
        <v>4597</v>
      </c>
      <c r="O851" s="37" t="s">
        <v>213</v>
      </c>
      <c r="P851" s="33" t="str">
        <f t="shared" si="93"/>
        <v>ja</v>
      </c>
      <c r="Q851" s="33" t="str">
        <f t="shared" si="94"/>
        <v>2021–2025</v>
      </c>
      <c r="R851" s="38">
        <f t="shared" si="95"/>
        <v>0.1</v>
      </c>
      <c r="S851" s="35">
        <f t="shared" si="96"/>
        <v>393.62399999999997</v>
      </c>
      <c r="T851" s="39"/>
      <c r="U851" s="33" t="str">
        <f>IF(OR(T851="x",ISNUMBER(MATCH(SUBSTITUTE(A851,"-",""),Kundenbestand!$C$5:$C$3004,0)),ISNUMBER(MATCH(SUBSTITUTE(B851,"-",""),Kundenbestand!$C$5:$C$3004,0))),"x","")</f>
        <v/>
      </c>
      <c r="V851" s="35">
        <f t="shared" si="97"/>
        <v>0</v>
      </c>
    </row>
    <row r="852" spans="1:22" x14ac:dyDescent="0.3">
      <c r="A852" s="33" t="s">
        <v>4598</v>
      </c>
      <c r="B852" s="33" t="s">
        <v>4599</v>
      </c>
      <c r="C852" s="33" t="s">
        <v>233</v>
      </c>
      <c r="D852" s="33" t="s">
        <v>1303</v>
      </c>
      <c r="E852" s="33" t="s">
        <v>4600</v>
      </c>
      <c r="F852" s="33" t="s">
        <v>4601</v>
      </c>
      <c r="G852" s="34">
        <v>45761</v>
      </c>
      <c r="H852" s="33">
        <f t="shared" si="91"/>
        <v>2025</v>
      </c>
      <c r="I852" s="35">
        <v>210</v>
      </c>
      <c r="J852" s="36">
        <v>1.42</v>
      </c>
      <c r="K852" s="35">
        <f t="shared" si="92"/>
        <v>298.2</v>
      </c>
      <c r="L852" s="33" t="s">
        <v>1733</v>
      </c>
      <c r="M852" s="33" t="s">
        <v>1734</v>
      </c>
      <c r="N852" s="33" t="s">
        <v>4602</v>
      </c>
      <c r="O852" s="37" t="s">
        <v>94</v>
      </c>
      <c r="P852" s="33" t="str">
        <f t="shared" si="93"/>
        <v>ja</v>
      </c>
      <c r="Q852" s="33" t="str">
        <f t="shared" si="94"/>
        <v>2021–2025</v>
      </c>
      <c r="R852" s="38">
        <f t="shared" si="95"/>
        <v>0.1</v>
      </c>
      <c r="S852" s="35">
        <f t="shared" si="96"/>
        <v>268.38</v>
      </c>
      <c r="T852" s="39"/>
      <c r="U852" s="33" t="str">
        <f>IF(OR(T852="x",ISNUMBER(MATCH(SUBSTITUTE(A852,"-",""),Kundenbestand!$C$5:$C$3004,0)),ISNUMBER(MATCH(SUBSTITUTE(B852,"-",""),Kundenbestand!$C$5:$C$3004,0))),"x","")</f>
        <v/>
      </c>
      <c r="V852" s="35">
        <f t="shared" si="97"/>
        <v>0</v>
      </c>
    </row>
    <row r="853" spans="1:22" x14ac:dyDescent="0.3">
      <c r="A853" s="33" t="s">
        <v>4603</v>
      </c>
      <c r="B853" s="33" t="s">
        <v>4604</v>
      </c>
      <c r="C853" s="33" t="s">
        <v>233</v>
      </c>
      <c r="D853" s="33" t="s">
        <v>4605</v>
      </c>
      <c r="E853" s="33" t="s">
        <v>4606</v>
      </c>
      <c r="F853" s="33" t="s">
        <v>4607</v>
      </c>
      <c r="G853" s="34">
        <v>45796</v>
      </c>
      <c r="H853" s="33">
        <f t="shared" si="91"/>
        <v>2025</v>
      </c>
      <c r="I853" s="35">
        <v>224</v>
      </c>
      <c r="J853" s="36">
        <v>1.42</v>
      </c>
      <c r="K853" s="35">
        <f t="shared" si="92"/>
        <v>318.08</v>
      </c>
      <c r="L853" s="33" t="s">
        <v>1733</v>
      </c>
      <c r="M853" s="33" t="s">
        <v>1734</v>
      </c>
      <c r="N853" s="33" t="s">
        <v>4608</v>
      </c>
      <c r="O853" s="37" t="s">
        <v>118</v>
      </c>
      <c r="P853" s="33" t="str">
        <f t="shared" si="93"/>
        <v>ja</v>
      </c>
      <c r="Q853" s="33" t="str">
        <f t="shared" si="94"/>
        <v>2021–2025</v>
      </c>
      <c r="R853" s="38">
        <f t="shared" si="95"/>
        <v>0.1</v>
      </c>
      <c r="S853" s="35">
        <f t="shared" si="96"/>
        <v>286.27199999999999</v>
      </c>
      <c r="T853" s="39"/>
      <c r="U853" s="33" t="str">
        <f>IF(OR(T853="x",ISNUMBER(MATCH(SUBSTITUTE(A853,"-",""),Kundenbestand!$C$5:$C$3004,0)),ISNUMBER(MATCH(SUBSTITUTE(B853,"-",""),Kundenbestand!$C$5:$C$3004,0))),"x","")</f>
        <v/>
      </c>
      <c r="V853" s="35">
        <f t="shared" si="97"/>
        <v>0</v>
      </c>
    </row>
    <row r="854" spans="1:22" x14ac:dyDescent="0.3">
      <c r="A854" s="33" t="s">
        <v>4609</v>
      </c>
      <c r="B854" s="33" t="s">
        <v>4610</v>
      </c>
      <c r="C854" s="33" t="s">
        <v>233</v>
      </c>
      <c r="D854" s="33" t="s">
        <v>1530</v>
      </c>
      <c r="E854" s="33" t="s">
        <v>4611</v>
      </c>
      <c r="F854" s="33" t="s">
        <v>4612</v>
      </c>
      <c r="G854" s="34">
        <v>45796</v>
      </c>
      <c r="H854" s="33">
        <f t="shared" si="91"/>
        <v>2025</v>
      </c>
      <c r="I854" s="35">
        <v>210</v>
      </c>
      <c r="J854" s="36">
        <v>1.42</v>
      </c>
      <c r="K854" s="35">
        <f t="shared" si="92"/>
        <v>298.2</v>
      </c>
      <c r="L854" s="33" t="s">
        <v>1733</v>
      </c>
      <c r="M854" s="33" t="s">
        <v>1734</v>
      </c>
      <c r="N854" s="33" t="s">
        <v>4613</v>
      </c>
      <c r="O854" s="37" t="s">
        <v>80</v>
      </c>
      <c r="P854" s="33" t="str">
        <f t="shared" si="93"/>
        <v>ja</v>
      </c>
      <c r="Q854" s="33" t="str">
        <f t="shared" si="94"/>
        <v>2021–2025</v>
      </c>
      <c r="R854" s="38">
        <f t="shared" si="95"/>
        <v>0.1</v>
      </c>
      <c r="S854" s="35">
        <f t="shared" si="96"/>
        <v>268.38</v>
      </c>
      <c r="T854" s="39"/>
      <c r="U854" s="33" t="str">
        <f>IF(OR(T854="x",ISNUMBER(MATCH(SUBSTITUTE(A854,"-",""),Kundenbestand!$C$5:$C$3004,0)),ISNUMBER(MATCH(SUBSTITUTE(B854,"-",""),Kundenbestand!$C$5:$C$3004,0))),"x","")</f>
        <v/>
      </c>
      <c r="V854" s="35">
        <f t="shared" si="97"/>
        <v>0</v>
      </c>
    </row>
    <row r="855" spans="1:22" x14ac:dyDescent="0.3">
      <c r="A855" s="33" t="s">
        <v>4614</v>
      </c>
      <c r="B855" s="33" t="s">
        <v>4615</v>
      </c>
      <c r="C855" s="33" t="s">
        <v>233</v>
      </c>
      <c r="D855" s="33" t="s">
        <v>2154</v>
      </c>
      <c r="E855" s="33" t="s">
        <v>4616</v>
      </c>
      <c r="F855" s="33" t="s">
        <v>4617</v>
      </c>
      <c r="G855" s="34">
        <v>45798</v>
      </c>
      <c r="H855" s="33">
        <f t="shared" si="91"/>
        <v>2025</v>
      </c>
      <c r="I855" s="35">
        <v>480</v>
      </c>
      <c r="J855" s="36">
        <v>1.42</v>
      </c>
      <c r="K855" s="35">
        <f t="shared" si="92"/>
        <v>681.59999999999991</v>
      </c>
      <c r="L855" s="33" t="s">
        <v>1733</v>
      </c>
      <c r="M855" s="33" t="s">
        <v>1734</v>
      </c>
      <c r="N855" s="33" t="s">
        <v>4618</v>
      </c>
      <c r="O855" s="37" t="s">
        <v>80</v>
      </c>
      <c r="P855" s="33" t="str">
        <f t="shared" si="93"/>
        <v>ja</v>
      </c>
      <c r="Q855" s="33" t="str">
        <f t="shared" si="94"/>
        <v>2021–2025</v>
      </c>
      <c r="R855" s="38">
        <f t="shared" si="95"/>
        <v>0.1</v>
      </c>
      <c r="S855" s="35">
        <f t="shared" si="96"/>
        <v>613.43999999999994</v>
      </c>
      <c r="T855" s="39"/>
      <c r="U855" s="33" t="str">
        <f>IF(OR(T855="x",ISNUMBER(MATCH(SUBSTITUTE(A855,"-",""),Kundenbestand!$C$5:$C$3004,0)),ISNUMBER(MATCH(SUBSTITUTE(B855,"-",""),Kundenbestand!$C$5:$C$3004,0))),"x","")</f>
        <v/>
      </c>
      <c r="V855" s="35">
        <f t="shared" si="97"/>
        <v>0</v>
      </c>
    </row>
    <row r="856" spans="1:22" x14ac:dyDescent="0.3">
      <c r="A856" s="33" t="s">
        <v>4619</v>
      </c>
      <c r="B856" s="33" t="s">
        <v>4620</v>
      </c>
      <c r="C856" s="33" t="s">
        <v>233</v>
      </c>
      <c r="D856" s="33" t="s">
        <v>4621</v>
      </c>
      <c r="E856" s="33" t="s">
        <v>4622</v>
      </c>
      <c r="F856" s="33"/>
      <c r="G856" s="34">
        <v>45732</v>
      </c>
      <c r="H856" s="33">
        <f t="shared" si="91"/>
        <v>2025</v>
      </c>
      <c r="I856" s="35">
        <v>224</v>
      </c>
      <c r="J856" s="36">
        <v>1.42</v>
      </c>
      <c r="K856" s="35">
        <f t="shared" si="92"/>
        <v>318.08</v>
      </c>
      <c r="L856" s="33" t="s">
        <v>1733</v>
      </c>
      <c r="M856" s="33" t="s">
        <v>1734</v>
      </c>
      <c r="N856" s="33" t="s">
        <v>4623</v>
      </c>
      <c r="O856" s="37" t="s">
        <v>118</v>
      </c>
      <c r="P856" s="33" t="str">
        <f t="shared" si="93"/>
        <v>ja</v>
      </c>
      <c r="Q856" s="33" t="str">
        <f t="shared" si="94"/>
        <v>2021–2025</v>
      </c>
      <c r="R856" s="38">
        <f t="shared" si="95"/>
        <v>0.1</v>
      </c>
      <c r="S856" s="35">
        <f t="shared" si="96"/>
        <v>286.27199999999999</v>
      </c>
      <c r="T856" s="39"/>
      <c r="U856" s="33" t="str">
        <f>IF(OR(T856="x",ISNUMBER(MATCH(SUBSTITUTE(A856,"-",""),Kundenbestand!$C$5:$C$3004,0)),ISNUMBER(MATCH(SUBSTITUTE(B856,"-",""),Kundenbestand!$C$5:$C$3004,0))),"x","")</f>
        <v/>
      </c>
      <c r="V856" s="35">
        <f t="shared" si="97"/>
        <v>0</v>
      </c>
    </row>
    <row r="857" spans="1:22" x14ac:dyDescent="0.3">
      <c r="A857" s="33" t="s">
        <v>4624</v>
      </c>
      <c r="B857" s="33" t="s">
        <v>4625</v>
      </c>
      <c r="C857" s="33" t="s">
        <v>233</v>
      </c>
      <c r="D857" s="33" t="s">
        <v>1444</v>
      </c>
      <c r="E857" s="33" t="s">
        <v>4626</v>
      </c>
      <c r="F857" s="33" t="s">
        <v>4627</v>
      </c>
      <c r="G857" s="34">
        <v>45732</v>
      </c>
      <c r="H857" s="33">
        <f t="shared" si="91"/>
        <v>2025</v>
      </c>
      <c r="I857" s="35">
        <v>196</v>
      </c>
      <c r="J857" s="36">
        <v>1.42</v>
      </c>
      <c r="K857" s="35">
        <f t="shared" si="92"/>
        <v>278.32</v>
      </c>
      <c r="L857" s="33" t="s">
        <v>1733</v>
      </c>
      <c r="M857" s="33" t="s">
        <v>1734</v>
      </c>
      <c r="N857" s="33" t="s">
        <v>4628</v>
      </c>
      <c r="O857" s="37" t="s">
        <v>80</v>
      </c>
      <c r="P857" s="33" t="str">
        <f t="shared" si="93"/>
        <v>ja</v>
      </c>
      <c r="Q857" s="33" t="str">
        <f t="shared" si="94"/>
        <v>2021–2025</v>
      </c>
      <c r="R857" s="38">
        <f t="shared" si="95"/>
        <v>0.1</v>
      </c>
      <c r="S857" s="35">
        <f t="shared" si="96"/>
        <v>250.488</v>
      </c>
      <c r="T857" s="39"/>
      <c r="U857" s="33" t="str">
        <f>IF(OR(T857="x",ISNUMBER(MATCH(SUBSTITUTE(A857,"-",""),Kundenbestand!$C$5:$C$3004,0)),ISNUMBER(MATCH(SUBSTITUTE(B857,"-",""),Kundenbestand!$C$5:$C$3004,0))),"x","")</f>
        <v/>
      </c>
      <c r="V857" s="35">
        <f t="shared" si="97"/>
        <v>0</v>
      </c>
    </row>
    <row r="858" spans="1:22" x14ac:dyDescent="0.3">
      <c r="A858" s="33" t="s">
        <v>4629</v>
      </c>
      <c r="B858" s="33" t="s">
        <v>4630</v>
      </c>
      <c r="C858" s="33" t="s">
        <v>233</v>
      </c>
      <c r="D858" s="33" t="s">
        <v>4631</v>
      </c>
      <c r="E858" s="33" t="s">
        <v>4632</v>
      </c>
      <c r="F858" s="33" t="s">
        <v>4633</v>
      </c>
      <c r="G858" s="34">
        <v>45858</v>
      </c>
      <c r="H858" s="33">
        <f t="shared" si="91"/>
        <v>2025</v>
      </c>
      <c r="I858" s="35">
        <v>168</v>
      </c>
      <c r="J858" s="36">
        <v>1.42</v>
      </c>
      <c r="K858" s="35">
        <f t="shared" si="92"/>
        <v>238.56</v>
      </c>
      <c r="L858" s="33" t="s">
        <v>1733</v>
      </c>
      <c r="M858" s="33" t="s">
        <v>1734</v>
      </c>
      <c r="N858" s="33" t="s">
        <v>4634</v>
      </c>
      <c r="O858" s="37" t="s">
        <v>94</v>
      </c>
      <c r="P858" s="33" t="str">
        <f t="shared" si="93"/>
        <v>ja</v>
      </c>
      <c r="Q858" s="33" t="str">
        <f t="shared" si="94"/>
        <v>2021–2025</v>
      </c>
      <c r="R858" s="38">
        <f t="shared" si="95"/>
        <v>0.1</v>
      </c>
      <c r="S858" s="35">
        <f t="shared" si="96"/>
        <v>214.70400000000001</v>
      </c>
      <c r="T858" s="39"/>
      <c r="U858" s="33" t="str">
        <f>IF(OR(T858="x",ISNUMBER(MATCH(SUBSTITUTE(A858,"-",""),Kundenbestand!$C$5:$C$3004,0)),ISNUMBER(MATCH(SUBSTITUTE(B858,"-",""),Kundenbestand!$C$5:$C$3004,0))),"x","")</f>
        <v/>
      </c>
      <c r="V858" s="35">
        <f t="shared" si="97"/>
        <v>0</v>
      </c>
    </row>
    <row r="859" spans="1:22" x14ac:dyDescent="0.3">
      <c r="A859" s="33" t="s">
        <v>4635</v>
      </c>
      <c r="B859" s="33" t="s">
        <v>4636</v>
      </c>
      <c r="C859" s="33" t="s">
        <v>233</v>
      </c>
      <c r="D859" s="33" t="s">
        <v>4637</v>
      </c>
      <c r="E859" s="33" t="s">
        <v>4638</v>
      </c>
      <c r="F859" s="33" t="s">
        <v>4639</v>
      </c>
      <c r="G859" s="34">
        <v>45887</v>
      </c>
      <c r="H859" s="33">
        <f t="shared" si="91"/>
        <v>2025</v>
      </c>
      <c r="I859" s="35">
        <v>210</v>
      </c>
      <c r="J859" s="36">
        <v>1.42</v>
      </c>
      <c r="K859" s="35">
        <f t="shared" si="92"/>
        <v>298.2</v>
      </c>
      <c r="L859" s="33" t="s">
        <v>1733</v>
      </c>
      <c r="M859" s="33" t="s">
        <v>1734</v>
      </c>
      <c r="N859" s="33" t="s">
        <v>4640</v>
      </c>
      <c r="O859" s="37" t="s">
        <v>118</v>
      </c>
      <c r="P859" s="33" t="str">
        <f t="shared" si="93"/>
        <v>ja</v>
      </c>
      <c r="Q859" s="33" t="str">
        <f t="shared" si="94"/>
        <v>2021–2025</v>
      </c>
      <c r="R859" s="38">
        <f t="shared" si="95"/>
        <v>0.1</v>
      </c>
      <c r="S859" s="35">
        <f t="shared" si="96"/>
        <v>268.38</v>
      </c>
      <c r="T859" s="39"/>
      <c r="U859" s="33" t="str">
        <f>IF(OR(T859="x",ISNUMBER(MATCH(SUBSTITUTE(A859,"-",""),Kundenbestand!$C$5:$C$3004,0)),ISNUMBER(MATCH(SUBSTITUTE(B859,"-",""),Kundenbestand!$C$5:$C$3004,0))),"x","")</f>
        <v/>
      </c>
      <c r="V859" s="35">
        <f t="shared" si="97"/>
        <v>0</v>
      </c>
    </row>
    <row r="860" spans="1:22" x14ac:dyDescent="0.3">
      <c r="A860" s="33" t="s">
        <v>4641</v>
      </c>
      <c r="B860" s="33" t="s">
        <v>4642</v>
      </c>
      <c r="C860" s="33" t="s">
        <v>233</v>
      </c>
      <c r="D860" s="33" t="s">
        <v>4643</v>
      </c>
      <c r="E860" s="33" t="s">
        <v>4644</v>
      </c>
      <c r="F860" s="33" t="s">
        <v>4645</v>
      </c>
      <c r="G860" s="34">
        <v>45887</v>
      </c>
      <c r="H860" s="33">
        <f t="shared" si="91"/>
        <v>2025</v>
      </c>
      <c r="I860" s="35">
        <v>203</v>
      </c>
      <c r="J860" s="36">
        <v>1.42</v>
      </c>
      <c r="K860" s="35">
        <f t="shared" si="92"/>
        <v>288.26</v>
      </c>
      <c r="L860" s="33" t="s">
        <v>1733</v>
      </c>
      <c r="M860" s="33" t="s">
        <v>1734</v>
      </c>
      <c r="N860" s="33" t="s">
        <v>4646</v>
      </c>
      <c r="O860" s="37" t="s">
        <v>80</v>
      </c>
      <c r="P860" s="33" t="str">
        <f t="shared" si="93"/>
        <v>ja</v>
      </c>
      <c r="Q860" s="33" t="str">
        <f t="shared" si="94"/>
        <v>2021–2025</v>
      </c>
      <c r="R860" s="38">
        <f t="shared" si="95"/>
        <v>0.1</v>
      </c>
      <c r="S860" s="35">
        <f t="shared" si="96"/>
        <v>259.43400000000003</v>
      </c>
      <c r="T860" s="39"/>
      <c r="U860" s="33" t="str">
        <f>IF(OR(T860="x",ISNUMBER(MATCH(SUBSTITUTE(A860,"-",""),Kundenbestand!$C$5:$C$3004,0)),ISNUMBER(MATCH(SUBSTITUTE(B860,"-",""),Kundenbestand!$C$5:$C$3004,0))),"x","")</f>
        <v/>
      </c>
      <c r="V860" s="35">
        <f t="shared" si="97"/>
        <v>0</v>
      </c>
    </row>
    <row r="861" spans="1:22" x14ac:dyDescent="0.3">
      <c r="A861" s="33" t="s">
        <v>4647</v>
      </c>
      <c r="B861" s="33" t="s">
        <v>4648</v>
      </c>
      <c r="C861" s="33" t="s">
        <v>233</v>
      </c>
      <c r="D861" s="33" t="s">
        <v>404</v>
      </c>
      <c r="E861" s="33" t="s">
        <v>4649</v>
      </c>
      <c r="F861" s="33" t="s">
        <v>4650</v>
      </c>
      <c r="G861" s="34">
        <v>45732</v>
      </c>
      <c r="H861" s="33">
        <f t="shared" si="91"/>
        <v>2025</v>
      </c>
      <c r="I861" s="35">
        <v>168</v>
      </c>
      <c r="J861" s="36">
        <v>1.42</v>
      </c>
      <c r="K861" s="35">
        <f t="shared" si="92"/>
        <v>238.56</v>
      </c>
      <c r="L861" s="33" t="s">
        <v>1733</v>
      </c>
      <c r="M861" s="33" t="s">
        <v>1734</v>
      </c>
      <c r="N861" s="33" t="s">
        <v>4651</v>
      </c>
      <c r="O861" s="37" t="s">
        <v>94</v>
      </c>
      <c r="P861" s="33" t="str">
        <f t="shared" si="93"/>
        <v>ja</v>
      </c>
      <c r="Q861" s="33" t="str">
        <f t="shared" si="94"/>
        <v>2021–2025</v>
      </c>
      <c r="R861" s="38">
        <f t="shared" si="95"/>
        <v>0.1</v>
      </c>
      <c r="S861" s="35">
        <f t="shared" si="96"/>
        <v>214.70400000000001</v>
      </c>
      <c r="T861" s="39"/>
      <c r="U861" s="33" t="str">
        <f>IF(OR(T861="x",ISNUMBER(MATCH(SUBSTITUTE(A861,"-",""),Kundenbestand!$C$5:$C$3004,0)),ISNUMBER(MATCH(SUBSTITUTE(B861,"-",""),Kundenbestand!$C$5:$C$3004,0))),"x","")</f>
        <v/>
      </c>
      <c r="V861" s="35">
        <f t="shared" si="97"/>
        <v>0</v>
      </c>
    </row>
    <row r="862" spans="1:22" x14ac:dyDescent="0.3">
      <c r="A862" s="33" t="s">
        <v>4652</v>
      </c>
      <c r="B862" s="33" t="s">
        <v>4653</v>
      </c>
      <c r="C862" s="33" t="s">
        <v>233</v>
      </c>
      <c r="D862" s="33" t="s">
        <v>933</v>
      </c>
      <c r="E862" s="33" t="s">
        <v>4654</v>
      </c>
      <c r="F862" s="33" t="s">
        <v>4655</v>
      </c>
      <c r="G862" s="34">
        <v>45824</v>
      </c>
      <c r="H862" s="33">
        <f t="shared" si="91"/>
        <v>2025</v>
      </c>
      <c r="I862" s="35">
        <v>196</v>
      </c>
      <c r="J862" s="36">
        <v>1.42</v>
      </c>
      <c r="K862" s="35">
        <f t="shared" si="92"/>
        <v>278.32</v>
      </c>
      <c r="L862" s="33" t="s">
        <v>1733</v>
      </c>
      <c r="M862" s="33" t="s">
        <v>1734</v>
      </c>
      <c r="N862" s="33" t="s">
        <v>4656</v>
      </c>
      <c r="O862" s="37" t="s">
        <v>94</v>
      </c>
      <c r="P862" s="33" t="str">
        <f t="shared" si="93"/>
        <v>ja</v>
      </c>
      <c r="Q862" s="33" t="str">
        <f t="shared" si="94"/>
        <v>2021–2025</v>
      </c>
      <c r="R862" s="38">
        <f t="shared" si="95"/>
        <v>0.1</v>
      </c>
      <c r="S862" s="35">
        <f t="shared" si="96"/>
        <v>250.488</v>
      </c>
      <c r="T862" s="39"/>
      <c r="U862" s="33" t="str">
        <f>IF(OR(T862="x",ISNUMBER(MATCH(SUBSTITUTE(A862,"-",""),Kundenbestand!$C$5:$C$3004,0)),ISNUMBER(MATCH(SUBSTITUTE(B862,"-",""),Kundenbestand!$C$5:$C$3004,0))),"x","")</f>
        <v/>
      </c>
      <c r="V862" s="35">
        <f t="shared" si="97"/>
        <v>0</v>
      </c>
    </row>
    <row r="863" spans="1:22" x14ac:dyDescent="0.3">
      <c r="A863" s="33" t="s">
        <v>4657</v>
      </c>
      <c r="B863" s="33" t="s">
        <v>4658</v>
      </c>
      <c r="C863" s="33" t="s">
        <v>233</v>
      </c>
      <c r="D863" s="33" t="s">
        <v>3733</v>
      </c>
      <c r="E863" s="33" t="s">
        <v>4659</v>
      </c>
      <c r="F863" s="33" t="s">
        <v>4660</v>
      </c>
      <c r="G863" s="34">
        <v>45747</v>
      </c>
      <c r="H863" s="33">
        <f t="shared" si="91"/>
        <v>2025</v>
      </c>
      <c r="I863" s="35">
        <v>140</v>
      </c>
      <c r="J863" s="36">
        <v>1.42</v>
      </c>
      <c r="K863" s="35">
        <f t="shared" si="92"/>
        <v>198.79999999999998</v>
      </c>
      <c r="L863" s="33" t="s">
        <v>1733</v>
      </c>
      <c r="M863" s="33" t="s">
        <v>1734</v>
      </c>
      <c r="N863" s="33" t="s">
        <v>4661</v>
      </c>
      <c r="O863" s="37" t="s">
        <v>94</v>
      </c>
      <c r="P863" s="33" t="str">
        <f t="shared" si="93"/>
        <v>ja</v>
      </c>
      <c r="Q863" s="33" t="str">
        <f t="shared" si="94"/>
        <v>2021–2025</v>
      </c>
      <c r="R863" s="38">
        <f t="shared" si="95"/>
        <v>0.1</v>
      </c>
      <c r="S863" s="35">
        <f t="shared" si="96"/>
        <v>178.92</v>
      </c>
      <c r="T863" s="39"/>
      <c r="U863" s="33" t="str">
        <f>IF(OR(T863="x",ISNUMBER(MATCH(SUBSTITUTE(A863,"-",""),Kundenbestand!$C$5:$C$3004,0)),ISNUMBER(MATCH(SUBSTITUTE(B863,"-",""),Kundenbestand!$C$5:$C$3004,0))),"x","")</f>
        <v/>
      </c>
      <c r="V863" s="35">
        <f t="shared" si="97"/>
        <v>0</v>
      </c>
    </row>
    <row r="864" spans="1:22" x14ac:dyDescent="0.3">
      <c r="A864" s="33" t="s">
        <v>4662</v>
      </c>
      <c r="B864" s="33" t="s">
        <v>4663</v>
      </c>
      <c r="C864" s="33" t="s">
        <v>233</v>
      </c>
      <c r="D864" s="33" t="s">
        <v>277</v>
      </c>
      <c r="E864" s="33" t="s">
        <v>4664</v>
      </c>
      <c r="F864" s="33" t="s">
        <v>4665</v>
      </c>
      <c r="G864" s="34">
        <v>45796</v>
      </c>
      <c r="H864" s="33">
        <f t="shared" si="91"/>
        <v>2025</v>
      </c>
      <c r="I864" s="35">
        <v>154.01</v>
      </c>
      <c r="J864" s="36">
        <v>1.42</v>
      </c>
      <c r="K864" s="35">
        <f t="shared" si="92"/>
        <v>218.69419999999997</v>
      </c>
      <c r="L864" s="33" t="s">
        <v>1733</v>
      </c>
      <c r="M864" s="33" t="s">
        <v>1734</v>
      </c>
      <c r="N864" s="33" t="s">
        <v>4666</v>
      </c>
      <c r="O864" s="37" t="s">
        <v>94</v>
      </c>
      <c r="P864" s="33" t="str">
        <f t="shared" si="93"/>
        <v>ja</v>
      </c>
      <c r="Q864" s="33" t="str">
        <f t="shared" si="94"/>
        <v>2021–2025</v>
      </c>
      <c r="R864" s="38">
        <f t="shared" si="95"/>
        <v>0.1</v>
      </c>
      <c r="S864" s="35">
        <f t="shared" si="96"/>
        <v>196.82477999999998</v>
      </c>
      <c r="T864" s="39"/>
      <c r="U864" s="33" t="str">
        <f>IF(OR(T864="x",ISNUMBER(MATCH(SUBSTITUTE(A864,"-",""),Kundenbestand!$C$5:$C$3004,0)),ISNUMBER(MATCH(SUBSTITUTE(B864,"-",""),Kundenbestand!$C$5:$C$3004,0))),"x","")</f>
        <v/>
      </c>
      <c r="V864" s="35">
        <f t="shared" si="97"/>
        <v>0</v>
      </c>
    </row>
    <row r="865" spans="1:22" x14ac:dyDescent="0.3">
      <c r="A865" s="33" t="s">
        <v>4667</v>
      </c>
      <c r="B865" s="33" t="s">
        <v>4668</v>
      </c>
      <c r="C865" s="33" t="s">
        <v>233</v>
      </c>
      <c r="D865" s="33" t="s">
        <v>4669</v>
      </c>
      <c r="E865" s="33" t="s">
        <v>4670</v>
      </c>
      <c r="F865" s="33" t="s">
        <v>4671</v>
      </c>
      <c r="G865" s="34">
        <v>45763</v>
      </c>
      <c r="H865" s="33">
        <f t="shared" si="91"/>
        <v>2025</v>
      </c>
      <c r="I865" s="35">
        <v>330</v>
      </c>
      <c r="J865" s="36">
        <v>1.42</v>
      </c>
      <c r="K865" s="35">
        <f t="shared" si="92"/>
        <v>468.59999999999997</v>
      </c>
      <c r="L865" s="33" t="s">
        <v>1733</v>
      </c>
      <c r="M865" s="33" t="s">
        <v>1734</v>
      </c>
      <c r="N865" s="33" t="s">
        <v>4672</v>
      </c>
      <c r="O865" s="37" t="s">
        <v>118</v>
      </c>
      <c r="P865" s="33" t="str">
        <f t="shared" si="93"/>
        <v>ja</v>
      </c>
      <c r="Q865" s="33" t="str">
        <f t="shared" si="94"/>
        <v>2021–2025</v>
      </c>
      <c r="R865" s="38">
        <f t="shared" si="95"/>
        <v>0.1</v>
      </c>
      <c r="S865" s="35">
        <f t="shared" si="96"/>
        <v>421.73999999999995</v>
      </c>
      <c r="T865" s="39"/>
      <c r="U865" s="33" t="str">
        <f>IF(OR(T865="x",ISNUMBER(MATCH(SUBSTITUTE(A865,"-",""),Kundenbestand!$C$5:$C$3004,0)),ISNUMBER(MATCH(SUBSTITUTE(B865,"-",""),Kundenbestand!$C$5:$C$3004,0))),"x","")</f>
        <v/>
      </c>
      <c r="V865" s="35">
        <f t="shared" si="97"/>
        <v>0</v>
      </c>
    </row>
    <row r="866" spans="1:22" x14ac:dyDescent="0.3">
      <c r="A866" s="33" t="s">
        <v>4673</v>
      </c>
      <c r="B866" s="33" t="s">
        <v>4674</v>
      </c>
      <c r="C866" s="33" t="s">
        <v>233</v>
      </c>
      <c r="D866" s="33" t="s">
        <v>4675</v>
      </c>
      <c r="E866" s="33" t="s">
        <v>4676</v>
      </c>
      <c r="F866" s="33" t="s">
        <v>4677</v>
      </c>
      <c r="G866" s="34">
        <v>45796</v>
      </c>
      <c r="H866" s="33">
        <f t="shared" si="91"/>
        <v>2025</v>
      </c>
      <c r="I866" s="35">
        <v>140</v>
      </c>
      <c r="J866" s="36">
        <v>1.42</v>
      </c>
      <c r="K866" s="35">
        <f t="shared" si="92"/>
        <v>198.79999999999998</v>
      </c>
      <c r="L866" s="33" t="s">
        <v>1733</v>
      </c>
      <c r="M866" s="33" t="s">
        <v>1734</v>
      </c>
      <c r="N866" s="33" t="s">
        <v>4678</v>
      </c>
      <c r="O866" s="37" t="s">
        <v>94</v>
      </c>
      <c r="P866" s="33" t="str">
        <f t="shared" si="93"/>
        <v>ja</v>
      </c>
      <c r="Q866" s="33" t="str">
        <f t="shared" si="94"/>
        <v>2021–2025</v>
      </c>
      <c r="R866" s="38">
        <f t="shared" si="95"/>
        <v>0.1</v>
      </c>
      <c r="S866" s="35">
        <f t="shared" si="96"/>
        <v>178.92</v>
      </c>
      <c r="T866" s="39"/>
      <c r="U866" s="33" t="str">
        <f>IF(OR(T866="x",ISNUMBER(MATCH(SUBSTITUTE(A866,"-",""),Kundenbestand!$C$5:$C$3004,0)),ISNUMBER(MATCH(SUBSTITUTE(B866,"-",""),Kundenbestand!$C$5:$C$3004,0))),"x","")</f>
        <v/>
      </c>
      <c r="V866" s="35">
        <f t="shared" si="97"/>
        <v>0</v>
      </c>
    </row>
    <row r="867" spans="1:22" x14ac:dyDescent="0.3">
      <c r="A867" s="33" t="s">
        <v>4679</v>
      </c>
      <c r="B867" s="33" t="s">
        <v>4680</v>
      </c>
      <c r="C867" s="33" t="s">
        <v>233</v>
      </c>
      <c r="D867" s="33" t="s">
        <v>4681</v>
      </c>
      <c r="E867" s="33" t="s">
        <v>4682</v>
      </c>
      <c r="F867" s="33" t="s">
        <v>4683</v>
      </c>
      <c r="G867" s="34">
        <v>45796</v>
      </c>
      <c r="H867" s="33">
        <f t="shared" si="91"/>
        <v>2025</v>
      </c>
      <c r="I867" s="35">
        <v>266</v>
      </c>
      <c r="J867" s="36">
        <v>1.42</v>
      </c>
      <c r="K867" s="35">
        <f t="shared" si="92"/>
        <v>377.71999999999997</v>
      </c>
      <c r="L867" s="33" t="s">
        <v>1733</v>
      </c>
      <c r="M867" s="33" t="s">
        <v>1734</v>
      </c>
      <c r="N867" s="33" t="s">
        <v>4684</v>
      </c>
      <c r="O867" s="37" t="s">
        <v>80</v>
      </c>
      <c r="P867" s="33" t="str">
        <f t="shared" si="93"/>
        <v>ja</v>
      </c>
      <c r="Q867" s="33" t="str">
        <f t="shared" si="94"/>
        <v>2021–2025</v>
      </c>
      <c r="R867" s="38">
        <f t="shared" si="95"/>
        <v>0.1</v>
      </c>
      <c r="S867" s="35">
        <f t="shared" si="96"/>
        <v>339.94799999999998</v>
      </c>
      <c r="T867" s="39"/>
      <c r="U867" s="33" t="str">
        <f>IF(OR(T867="x",ISNUMBER(MATCH(SUBSTITUTE(A867,"-",""),Kundenbestand!$C$5:$C$3004,0)),ISNUMBER(MATCH(SUBSTITUTE(B867,"-",""),Kundenbestand!$C$5:$C$3004,0))),"x","")</f>
        <v/>
      </c>
      <c r="V867" s="35">
        <f t="shared" si="97"/>
        <v>0</v>
      </c>
    </row>
    <row r="868" spans="1:22" x14ac:dyDescent="0.3">
      <c r="A868" s="33" t="s">
        <v>4685</v>
      </c>
      <c r="B868" s="33" t="s">
        <v>4686</v>
      </c>
      <c r="C868" s="33" t="s">
        <v>233</v>
      </c>
      <c r="D868" s="33" t="s">
        <v>4681</v>
      </c>
      <c r="E868" s="33" t="s">
        <v>4682</v>
      </c>
      <c r="F868" s="33" t="s">
        <v>4687</v>
      </c>
      <c r="G868" s="34">
        <v>45732</v>
      </c>
      <c r="H868" s="33">
        <f t="shared" si="91"/>
        <v>2025</v>
      </c>
      <c r="I868" s="35">
        <v>90.93</v>
      </c>
      <c r="J868" s="36">
        <v>1.42</v>
      </c>
      <c r="K868" s="35">
        <f t="shared" si="92"/>
        <v>129.1206</v>
      </c>
      <c r="L868" s="33" t="s">
        <v>1733</v>
      </c>
      <c r="M868" s="33" t="s">
        <v>1734</v>
      </c>
      <c r="N868" s="33" t="s">
        <v>4688</v>
      </c>
      <c r="O868" s="37" t="s">
        <v>80</v>
      </c>
      <c r="P868" s="33" t="str">
        <f t="shared" si="93"/>
        <v>ja</v>
      </c>
      <c r="Q868" s="33" t="str">
        <f t="shared" si="94"/>
        <v>2021–2025</v>
      </c>
      <c r="R868" s="38">
        <f t="shared" si="95"/>
        <v>0.1</v>
      </c>
      <c r="S868" s="35">
        <f t="shared" si="96"/>
        <v>116.20854</v>
      </c>
      <c r="T868" s="39"/>
      <c r="U868" s="33" t="str">
        <f>IF(OR(T868="x",ISNUMBER(MATCH(SUBSTITUTE(A868,"-",""),Kundenbestand!$C$5:$C$3004,0)),ISNUMBER(MATCH(SUBSTITUTE(B868,"-",""),Kundenbestand!$C$5:$C$3004,0))),"x","")</f>
        <v/>
      </c>
      <c r="V868" s="35">
        <f t="shared" si="97"/>
        <v>0</v>
      </c>
    </row>
    <row r="869" spans="1:22" x14ac:dyDescent="0.3">
      <c r="A869" s="33" t="s">
        <v>4689</v>
      </c>
      <c r="B869" s="33" t="s">
        <v>4690</v>
      </c>
      <c r="C869" s="33" t="s">
        <v>233</v>
      </c>
      <c r="D869" s="33" t="s">
        <v>3896</v>
      </c>
      <c r="E869" s="33" t="s">
        <v>4691</v>
      </c>
      <c r="F869" s="33" t="s">
        <v>4692</v>
      </c>
      <c r="G869" s="34">
        <v>45889</v>
      </c>
      <c r="H869" s="33">
        <f t="shared" si="91"/>
        <v>2025</v>
      </c>
      <c r="I869" s="35">
        <v>180</v>
      </c>
      <c r="J869" s="36">
        <v>1.42</v>
      </c>
      <c r="K869" s="35">
        <f t="shared" si="92"/>
        <v>255.6</v>
      </c>
      <c r="L869" s="33" t="s">
        <v>1733</v>
      </c>
      <c r="M869" s="33" t="s">
        <v>1734</v>
      </c>
      <c r="N869" s="33" t="s">
        <v>4693</v>
      </c>
      <c r="O869" s="37" t="s">
        <v>118</v>
      </c>
      <c r="P869" s="33" t="str">
        <f t="shared" si="93"/>
        <v>ja</v>
      </c>
      <c r="Q869" s="33" t="str">
        <f t="shared" si="94"/>
        <v>2021–2025</v>
      </c>
      <c r="R869" s="38">
        <f t="shared" si="95"/>
        <v>0.1</v>
      </c>
      <c r="S869" s="35">
        <f t="shared" si="96"/>
        <v>230.04</v>
      </c>
      <c r="T869" s="39"/>
      <c r="U869" s="33" t="str">
        <f>IF(OR(T869="x",ISNUMBER(MATCH(SUBSTITUTE(A869,"-",""),Kundenbestand!$C$5:$C$3004,0)),ISNUMBER(MATCH(SUBSTITUTE(B869,"-",""),Kundenbestand!$C$5:$C$3004,0))),"x","")</f>
        <v/>
      </c>
      <c r="V869" s="35">
        <f t="shared" si="97"/>
        <v>0</v>
      </c>
    </row>
    <row r="870" spans="1:22" x14ac:dyDescent="0.3">
      <c r="A870" s="33" t="s">
        <v>4694</v>
      </c>
      <c r="B870" s="33" t="s">
        <v>4695</v>
      </c>
      <c r="C870" s="33" t="s">
        <v>233</v>
      </c>
      <c r="D870" s="33" t="s">
        <v>905</v>
      </c>
      <c r="E870" s="33" t="s">
        <v>4696</v>
      </c>
      <c r="F870" s="33" t="s">
        <v>4697</v>
      </c>
      <c r="G870" s="34">
        <v>45887</v>
      </c>
      <c r="H870" s="33">
        <f t="shared" si="91"/>
        <v>2025</v>
      </c>
      <c r="I870" s="35">
        <v>168</v>
      </c>
      <c r="J870" s="36">
        <v>1.42</v>
      </c>
      <c r="K870" s="35">
        <f t="shared" si="92"/>
        <v>238.56</v>
      </c>
      <c r="L870" s="33" t="s">
        <v>1733</v>
      </c>
      <c r="M870" s="33" t="s">
        <v>1734</v>
      </c>
      <c r="N870" s="33" t="s">
        <v>4698</v>
      </c>
      <c r="O870" s="37" t="s">
        <v>118</v>
      </c>
      <c r="P870" s="33" t="str">
        <f t="shared" si="93"/>
        <v>ja</v>
      </c>
      <c r="Q870" s="33" t="str">
        <f t="shared" si="94"/>
        <v>2021–2025</v>
      </c>
      <c r="R870" s="38">
        <f t="shared" si="95"/>
        <v>0.1</v>
      </c>
      <c r="S870" s="35">
        <f t="shared" si="96"/>
        <v>214.70400000000001</v>
      </c>
      <c r="T870" s="39"/>
      <c r="U870" s="33" t="str">
        <f>IF(OR(T870="x",ISNUMBER(MATCH(SUBSTITUTE(A870,"-",""),Kundenbestand!$C$5:$C$3004,0)),ISNUMBER(MATCH(SUBSTITUTE(B870,"-",""),Kundenbestand!$C$5:$C$3004,0))),"x","")</f>
        <v/>
      </c>
      <c r="V870" s="35">
        <f t="shared" si="97"/>
        <v>0</v>
      </c>
    </row>
    <row r="871" spans="1:22" x14ac:dyDescent="0.3">
      <c r="A871" s="33" t="s">
        <v>4699</v>
      </c>
      <c r="B871" s="33" t="s">
        <v>4700</v>
      </c>
      <c r="C871" s="33" t="s">
        <v>233</v>
      </c>
      <c r="D871" s="33" t="s">
        <v>3789</v>
      </c>
      <c r="E871" s="33" t="s">
        <v>4701</v>
      </c>
      <c r="F871" s="33" t="s">
        <v>4702</v>
      </c>
      <c r="G871" s="34">
        <v>45887</v>
      </c>
      <c r="H871" s="33">
        <f t="shared" si="91"/>
        <v>2025</v>
      </c>
      <c r="I871" s="35">
        <v>84</v>
      </c>
      <c r="J871" s="36">
        <v>1.42</v>
      </c>
      <c r="K871" s="35">
        <f t="shared" si="92"/>
        <v>119.28</v>
      </c>
      <c r="L871" s="33" t="s">
        <v>1733</v>
      </c>
      <c r="M871" s="33" t="s">
        <v>1734</v>
      </c>
      <c r="N871" s="33" t="s">
        <v>4703</v>
      </c>
      <c r="O871" s="37" t="s">
        <v>80</v>
      </c>
      <c r="P871" s="33" t="str">
        <f t="shared" si="93"/>
        <v>ja</v>
      </c>
      <c r="Q871" s="33" t="str">
        <f t="shared" si="94"/>
        <v>2021–2025</v>
      </c>
      <c r="R871" s="38">
        <f t="shared" si="95"/>
        <v>0.1</v>
      </c>
      <c r="S871" s="35">
        <f t="shared" si="96"/>
        <v>107.352</v>
      </c>
      <c r="T871" s="39"/>
      <c r="U871" s="33" t="str">
        <f>IF(OR(T871="x",ISNUMBER(MATCH(SUBSTITUTE(A871,"-",""),Kundenbestand!$C$5:$C$3004,0)),ISNUMBER(MATCH(SUBSTITUTE(B871,"-",""),Kundenbestand!$C$5:$C$3004,0))),"x","")</f>
        <v/>
      </c>
      <c r="V871" s="35">
        <f t="shared" si="97"/>
        <v>0</v>
      </c>
    </row>
    <row r="872" spans="1:22" x14ac:dyDescent="0.3">
      <c r="A872" s="33" t="s">
        <v>4704</v>
      </c>
      <c r="B872" s="33" t="s">
        <v>4705</v>
      </c>
      <c r="C872" s="33" t="s">
        <v>233</v>
      </c>
      <c r="D872" s="33" t="s">
        <v>1861</v>
      </c>
      <c r="E872" s="33" t="s">
        <v>4706</v>
      </c>
      <c r="F872" s="33" t="s">
        <v>4707</v>
      </c>
      <c r="G872" s="34">
        <v>45931</v>
      </c>
      <c r="H872" s="33">
        <f t="shared" si="91"/>
        <v>2025</v>
      </c>
      <c r="I872" s="35">
        <v>176</v>
      </c>
      <c r="J872" s="36">
        <v>1.42</v>
      </c>
      <c r="K872" s="35">
        <f t="shared" si="92"/>
        <v>249.92</v>
      </c>
      <c r="L872" s="33" t="s">
        <v>1733</v>
      </c>
      <c r="M872" s="33" t="s">
        <v>1734</v>
      </c>
      <c r="N872" s="33" t="s">
        <v>4708</v>
      </c>
      <c r="O872" s="37" t="s">
        <v>118</v>
      </c>
      <c r="P872" s="33" t="str">
        <f t="shared" si="93"/>
        <v>ja</v>
      </c>
      <c r="Q872" s="33" t="str">
        <f t="shared" si="94"/>
        <v>2021–2025</v>
      </c>
      <c r="R872" s="38">
        <f t="shared" si="95"/>
        <v>0.1</v>
      </c>
      <c r="S872" s="35">
        <f t="shared" si="96"/>
        <v>224.928</v>
      </c>
      <c r="T872" s="39"/>
      <c r="U872" s="33" t="str">
        <f>IF(OR(T872="x",ISNUMBER(MATCH(SUBSTITUTE(A872,"-",""),Kundenbestand!$C$5:$C$3004,0)),ISNUMBER(MATCH(SUBSTITUTE(B872,"-",""),Kundenbestand!$C$5:$C$3004,0))),"x","")</f>
        <v/>
      </c>
      <c r="V872" s="35">
        <f t="shared" si="97"/>
        <v>0</v>
      </c>
    </row>
    <row r="873" spans="1:22" x14ac:dyDescent="0.3">
      <c r="A873" s="33" t="s">
        <v>4709</v>
      </c>
      <c r="B873" s="33" t="s">
        <v>4710</v>
      </c>
      <c r="C873" s="33" t="s">
        <v>233</v>
      </c>
      <c r="D873" s="33" t="s">
        <v>4711</v>
      </c>
      <c r="E873" s="33" t="s">
        <v>1817</v>
      </c>
      <c r="F873" s="33" t="s">
        <v>4712</v>
      </c>
      <c r="G873" s="34">
        <v>46008</v>
      </c>
      <c r="H873" s="33">
        <f t="shared" si="91"/>
        <v>2025</v>
      </c>
      <c r="I873" s="35">
        <v>624</v>
      </c>
      <c r="J873" s="36">
        <v>1.42</v>
      </c>
      <c r="K873" s="35">
        <f t="shared" si="92"/>
        <v>886.07999999999993</v>
      </c>
      <c r="L873" s="33" t="s">
        <v>1733</v>
      </c>
      <c r="M873" s="33" t="s">
        <v>1734</v>
      </c>
      <c r="N873" s="33" t="s">
        <v>4713</v>
      </c>
      <c r="O873" s="37" t="s">
        <v>87</v>
      </c>
      <c r="P873" s="33" t="str">
        <f t="shared" si="93"/>
        <v>ja</v>
      </c>
      <c r="Q873" s="33" t="str">
        <f t="shared" si="94"/>
        <v>2021–2025</v>
      </c>
      <c r="R873" s="38">
        <f t="shared" si="95"/>
        <v>0.1</v>
      </c>
      <c r="S873" s="35">
        <f t="shared" si="96"/>
        <v>797.47199999999998</v>
      </c>
      <c r="T873" s="39"/>
      <c r="U873" s="33" t="str">
        <f>IF(OR(T873="x",ISNUMBER(MATCH(SUBSTITUTE(A873,"-",""),Kundenbestand!$C$5:$C$3004,0)),ISNUMBER(MATCH(SUBSTITUTE(B873,"-",""),Kundenbestand!$C$5:$C$3004,0))),"x","")</f>
        <v/>
      </c>
      <c r="V873" s="35">
        <f t="shared" si="97"/>
        <v>0</v>
      </c>
    </row>
    <row r="874" spans="1:22" x14ac:dyDescent="0.3">
      <c r="A874" s="33" t="s">
        <v>4714</v>
      </c>
      <c r="B874" s="33" t="s">
        <v>4715</v>
      </c>
      <c r="C874" s="33" t="s">
        <v>233</v>
      </c>
      <c r="D874" s="33" t="s">
        <v>992</v>
      </c>
      <c r="E874" s="33" t="s">
        <v>4716</v>
      </c>
      <c r="F874" s="33" t="s">
        <v>4717</v>
      </c>
      <c r="G874" s="34">
        <v>45980</v>
      </c>
      <c r="H874" s="33">
        <f t="shared" si="91"/>
        <v>2025</v>
      </c>
      <c r="I874" s="35">
        <v>208</v>
      </c>
      <c r="J874" s="36">
        <v>1.42</v>
      </c>
      <c r="K874" s="35">
        <f t="shared" si="92"/>
        <v>295.36</v>
      </c>
      <c r="L874" s="33" t="s">
        <v>1733</v>
      </c>
      <c r="M874" s="33" t="s">
        <v>1734</v>
      </c>
      <c r="N874" s="33" t="s">
        <v>4718</v>
      </c>
      <c r="O874" s="37" t="s">
        <v>87</v>
      </c>
      <c r="P874" s="33" t="str">
        <f t="shared" si="93"/>
        <v>ja</v>
      </c>
      <c r="Q874" s="33" t="str">
        <f t="shared" si="94"/>
        <v>2021–2025</v>
      </c>
      <c r="R874" s="38">
        <f t="shared" si="95"/>
        <v>0.1</v>
      </c>
      <c r="S874" s="35">
        <f t="shared" si="96"/>
        <v>265.82400000000001</v>
      </c>
      <c r="T874" s="39"/>
      <c r="U874" s="33" t="str">
        <f>IF(OR(T874="x",ISNUMBER(MATCH(SUBSTITUTE(A874,"-",""),Kundenbestand!$C$5:$C$3004,0)),ISNUMBER(MATCH(SUBSTITUTE(B874,"-",""),Kundenbestand!$C$5:$C$3004,0))),"x","")</f>
        <v/>
      </c>
      <c r="V874" s="35">
        <f t="shared" si="97"/>
        <v>0</v>
      </c>
    </row>
    <row r="875" spans="1:22" x14ac:dyDescent="0.3">
      <c r="A875" s="33" t="s">
        <v>4719</v>
      </c>
      <c r="B875" s="33" t="s">
        <v>4720</v>
      </c>
      <c r="C875" s="33" t="s">
        <v>233</v>
      </c>
      <c r="D875" s="33" t="s">
        <v>4721</v>
      </c>
      <c r="E875" s="33" t="s">
        <v>4722</v>
      </c>
      <c r="F875" s="33" t="s">
        <v>4723</v>
      </c>
      <c r="G875" s="34">
        <v>45944</v>
      </c>
      <c r="H875" s="33">
        <f t="shared" si="91"/>
        <v>2025</v>
      </c>
      <c r="I875" s="35">
        <v>360</v>
      </c>
      <c r="J875" s="36">
        <v>1.42</v>
      </c>
      <c r="K875" s="35">
        <f t="shared" si="92"/>
        <v>511.2</v>
      </c>
      <c r="L875" s="33" t="s">
        <v>1733</v>
      </c>
      <c r="M875" s="33" t="s">
        <v>1734</v>
      </c>
      <c r="N875" s="33" t="s">
        <v>4724</v>
      </c>
      <c r="O875" s="37" t="s">
        <v>94</v>
      </c>
      <c r="P875" s="33" t="str">
        <f t="shared" si="93"/>
        <v>ja</v>
      </c>
      <c r="Q875" s="33" t="str">
        <f t="shared" si="94"/>
        <v>2021–2025</v>
      </c>
      <c r="R875" s="38">
        <f t="shared" si="95"/>
        <v>0.1</v>
      </c>
      <c r="S875" s="35">
        <f t="shared" si="96"/>
        <v>460.08</v>
      </c>
      <c r="T875" s="39"/>
      <c r="U875" s="33" t="str">
        <f>IF(OR(T875="x",ISNUMBER(MATCH(SUBSTITUTE(A875,"-",""),Kundenbestand!$C$5:$C$3004,0)),ISNUMBER(MATCH(SUBSTITUTE(B875,"-",""),Kundenbestand!$C$5:$C$3004,0))),"x","")</f>
        <v/>
      </c>
      <c r="V875" s="35">
        <f t="shared" si="97"/>
        <v>0</v>
      </c>
    </row>
    <row r="876" spans="1:22" x14ac:dyDescent="0.3">
      <c r="A876" s="33" t="s">
        <v>4725</v>
      </c>
      <c r="B876" s="33" t="s">
        <v>4726</v>
      </c>
      <c r="C876" s="33" t="s">
        <v>233</v>
      </c>
      <c r="D876" s="33" t="s">
        <v>1999</v>
      </c>
      <c r="E876" s="33" t="s">
        <v>4727</v>
      </c>
      <c r="F876" s="33" t="s">
        <v>4728</v>
      </c>
      <c r="G876" s="34">
        <v>45944</v>
      </c>
      <c r="H876" s="33">
        <f t="shared" si="91"/>
        <v>2025</v>
      </c>
      <c r="I876" s="35">
        <v>256</v>
      </c>
      <c r="J876" s="36">
        <v>1.42</v>
      </c>
      <c r="K876" s="35">
        <f t="shared" si="92"/>
        <v>363.52</v>
      </c>
      <c r="L876" s="33" t="s">
        <v>1733</v>
      </c>
      <c r="M876" s="33" t="s">
        <v>1734</v>
      </c>
      <c r="N876" s="33" t="s">
        <v>4729</v>
      </c>
      <c r="O876" s="37" t="s">
        <v>80</v>
      </c>
      <c r="P876" s="33" t="str">
        <f t="shared" si="93"/>
        <v>ja</v>
      </c>
      <c r="Q876" s="33" t="str">
        <f t="shared" si="94"/>
        <v>2021–2025</v>
      </c>
      <c r="R876" s="38">
        <f t="shared" si="95"/>
        <v>0.1</v>
      </c>
      <c r="S876" s="35">
        <f t="shared" si="96"/>
        <v>327.16800000000001</v>
      </c>
      <c r="T876" s="39"/>
      <c r="U876" s="33" t="str">
        <f>IF(OR(T876="x",ISNUMBER(MATCH(SUBSTITUTE(A876,"-",""),Kundenbestand!$C$5:$C$3004,0)),ISNUMBER(MATCH(SUBSTITUTE(B876,"-",""),Kundenbestand!$C$5:$C$3004,0))),"x","")</f>
        <v/>
      </c>
      <c r="V876" s="35">
        <f t="shared" si="97"/>
        <v>0</v>
      </c>
    </row>
    <row r="877" spans="1:22" x14ac:dyDescent="0.3">
      <c r="A877" s="33" t="s">
        <v>4730</v>
      </c>
      <c r="B877" s="33" t="s">
        <v>4731</v>
      </c>
      <c r="C877" s="33" t="s">
        <v>233</v>
      </c>
      <c r="D877" s="33" t="s">
        <v>3370</v>
      </c>
      <c r="E877" s="33" t="s">
        <v>4732</v>
      </c>
      <c r="F877" s="33" t="s">
        <v>4733</v>
      </c>
      <c r="G877" s="34">
        <v>45917</v>
      </c>
      <c r="H877" s="33">
        <f t="shared" si="91"/>
        <v>2025</v>
      </c>
      <c r="I877" s="35">
        <v>336</v>
      </c>
      <c r="J877" s="36">
        <v>1.42</v>
      </c>
      <c r="K877" s="35">
        <f t="shared" si="92"/>
        <v>477.12</v>
      </c>
      <c r="L877" s="33" t="s">
        <v>1733</v>
      </c>
      <c r="M877" s="33" t="s">
        <v>1734</v>
      </c>
      <c r="N877" s="33" t="s">
        <v>4734</v>
      </c>
      <c r="O877" s="37" t="s">
        <v>80</v>
      </c>
      <c r="P877" s="33" t="str">
        <f t="shared" si="93"/>
        <v>ja</v>
      </c>
      <c r="Q877" s="33" t="str">
        <f t="shared" si="94"/>
        <v>2021–2025</v>
      </c>
      <c r="R877" s="38">
        <f t="shared" si="95"/>
        <v>0.1</v>
      </c>
      <c r="S877" s="35">
        <f t="shared" si="96"/>
        <v>429.40800000000002</v>
      </c>
      <c r="T877" s="39"/>
      <c r="U877" s="33" t="str">
        <f>IF(OR(T877="x",ISNUMBER(MATCH(SUBSTITUTE(A877,"-",""),Kundenbestand!$C$5:$C$3004,0)),ISNUMBER(MATCH(SUBSTITUTE(B877,"-",""),Kundenbestand!$C$5:$C$3004,0))),"x","")</f>
        <v/>
      </c>
      <c r="V877" s="35">
        <f t="shared" si="97"/>
        <v>0</v>
      </c>
    </row>
    <row r="878" spans="1:22" x14ac:dyDescent="0.3">
      <c r="A878" s="33" t="s">
        <v>4735</v>
      </c>
      <c r="B878" s="33" t="s">
        <v>4736</v>
      </c>
      <c r="C878" s="33" t="s">
        <v>233</v>
      </c>
      <c r="D878" s="33" t="s">
        <v>4737</v>
      </c>
      <c r="E878" s="33" t="s">
        <v>4738</v>
      </c>
      <c r="F878" s="33" t="s">
        <v>4739</v>
      </c>
      <c r="G878" s="34">
        <v>45944</v>
      </c>
      <c r="H878" s="33">
        <f t="shared" si="91"/>
        <v>2025</v>
      </c>
      <c r="I878" s="35">
        <v>208</v>
      </c>
      <c r="J878" s="36">
        <v>1.42</v>
      </c>
      <c r="K878" s="35">
        <f t="shared" si="92"/>
        <v>295.36</v>
      </c>
      <c r="L878" s="33" t="s">
        <v>1733</v>
      </c>
      <c r="M878" s="33" t="s">
        <v>1734</v>
      </c>
      <c r="N878" s="33" t="s">
        <v>4740</v>
      </c>
      <c r="O878" s="37" t="s">
        <v>87</v>
      </c>
      <c r="P878" s="33" t="str">
        <f t="shared" si="93"/>
        <v>ja</v>
      </c>
      <c r="Q878" s="33" t="str">
        <f t="shared" si="94"/>
        <v>2021–2025</v>
      </c>
      <c r="R878" s="38">
        <f t="shared" si="95"/>
        <v>0.1</v>
      </c>
      <c r="S878" s="35">
        <f t="shared" si="96"/>
        <v>265.82400000000001</v>
      </c>
      <c r="T878" s="39"/>
      <c r="U878" s="33" t="str">
        <f>IF(OR(T878="x",ISNUMBER(MATCH(SUBSTITUTE(A878,"-",""),Kundenbestand!$C$5:$C$3004,0)),ISNUMBER(MATCH(SUBSTITUTE(B878,"-",""),Kundenbestand!$C$5:$C$3004,0))),"x","")</f>
        <v/>
      </c>
      <c r="V878" s="35">
        <f t="shared" si="97"/>
        <v>0</v>
      </c>
    </row>
    <row r="879" spans="1:22" x14ac:dyDescent="0.3">
      <c r="A879" s="33" t="s">
        <v>4741</v>
      </c>
      <c r="B879" s="33" t="s">
        <v>4742</v>
      </c>
      <c r="C879" s="33" t="s">
        <v>233</v>
      </c>
      <c r="D879" s="33" t="s">
        <v>4743</v>
      </c>
      <c r="E879" s="33" t="s">
        <v>4744</v>
      </c>
      <c r="F879" s="33" t="s">
        <v>4745</v>
      </c>
      <c r="G879" s="34">
        <v>45980</v>
      </c>
      <c r="H879" s="33">
        <f t="shared" si="91"/>
        <v>2025</v>
      </c>
      <c r="I879" s="35">
        <v>256</v>
      </c>
      <c r="J879" s="36">
        <v>1.42</v>
      </c>
      <c r="K879" s="35">
        <f t="shared" si="92"/>
        <v>363.52</v>
      </c>
      <c r="L879" s="33" t="s">
        <v>1733</v>
      </c>
      <c r="M879" s="33" t="s">
        <v>1734</v>
      </c>
      <c r="N879" s="33" t="s">
        <v>4746</v>
      </c>
      <c r="O879" s="37" t="s">
        <v>118</v>
      </c>
      <c r="P879" s="33" t="str">
        <f t="shared" si="93"/>
        <v>ja</v>
      </c>
      <c r="Q879" s="33" t="str">
        <f t="shared" si="94"/>
        <v>2021–2025</v>
      </c>
      <c r="R879" s="38">
        <f t="shared" si="95"/>
        <v>0.1</v>
      </c>
      <c r="S879" s="35">
        <f t="shared" si="96"/>
        <v>327.16800000000001</v>
      </c>
      <c r="T879" s="39"/>
      <c r="U879" s="33" t="str">
        <f>IF(OR(T879="x",ISNUMBER(MATCH(SUBSTITUTE(A879,"-",""),Kundenbestand!$C$5:$C$3004,0)),ISNUMBER(MATCH(SUBSTITUTE(B879,"-",""),Kundenbestand!$C$5:$C$3004,0))),"x","")</f>
        <v/>
      </c>
      <c r="V879" s="35">
        <f t="shared" si="97"/>
        <v>0</v>
      </c>
    </row>
    <row r="880" spans="1:22" x14ac:dyDescent="0.3">
      <c r="A880" s="33" t="s">
        <v>4747</v>
      </c>
      <c r="B880" s="33" t="s">
        <v>4748</v>
      </c>
      <c r="C880" s="33" t="s">
        <v>233</v>
      </c>
      <c r="D880" s="33" t="s">
        <v>1380</v>
      </c>
      <c r="E880" s="33" t="s">
        <v>4749</v>
      </c>
      <c r="F880" s="33" t="s">
        <v>4750</v>
      </c>
      <c r="G880" s="34">
        <v>45980</v>
      </c>
      <c r="H880" s="33">
        <f t="shared" si="91"/>
        <v>2025</v>
      </c>
      <c r="I880" s="35">
        <v>240</v>
      </c>
      <c r="J880" s="36">
        <v>1.42</v>
      </c>
      <c r="K880" s="35">
        <f t="shared" si="92"/>
        <v>340.79999999999995</v>
      </c>
      <c r="L880" s="33" t="s">
        <v>1733</v>
      </c>
      <c r="M880" s="33" t="s">
        <v>1734</v>
      </c>
      <c r="N880" s="33" t="s">
        <v>4751</v>
      </c>
      <c r="O880" s="37" t="s">
        <v>87</v>
      </c>
      <c r="P880" s="33" t="str">
        <f t="shared" si="93"/>
        <v>ja</v>
      </c>
      <c r="Q880" s="33" t="str">
        <f t="shared" si="94"/>
        <v>2021–2025</v>
      </c>
      <c r="R880" s="38">
        <f t="shared" si="95"/>
        <v>0.1</v>
      </c>
      <c r="S880" s="35">
        <f t="shared" si="96"/>
        <v>306.71999999999997</v>
      </c>
      <c r="T880" s="39"/>
      <c r="U880" s="33" t="str">
        <f>IF(OR(T880="x",ISNUMBER(MATCH(SUBSTITUTE(A880,"-",""),Kundenbestand!$C$5:$C$3004,0)),ISNUMBER(MATCH(SUBSTITUTE(B880,"-",""),Kundenbestand!$C$5:$C$3004,0))),"x","")</f>
        <v/>
      </c>
      <c r="V880" s="35">
        <f t="shared" si="97"/>
        <v>0</v>
      </c>
    </row>
    <row r="881" spans="1:22" x14ac:dyDescent="0.3">
      <c r="A881" s="33" t="s">
        <v>4752</v>
      </c>
      <c r="B881" s="33" t="s">
        <v>4753</v>
      </c>
      <c r="C881" s="33" t="s">
        <v>233</v>
      </c>
      <c r="D881" s="33" t="s">
        <v>3386</v>
      </c>
      <c r="E881" s="33" t="s">
        <v>4754</v>
      </c>
      <c r="F881" s="33" t="s">
        <v>4755</v>
      </c>
      <c r="G881" s="34">
        <v>45980</v>
      </c>
      <c r="H881" s="33">
        <f t="shared" si="91"/>
        <v>2025</v>
      </c>
      <c r="I881" s="35">
        <v>208</v>
      </c>
      <c r="J881" s="36">
        <v>1.42</v>
      </c>
      <c r="K881" s="35">
        <f t="shared" si="92"/>
        <v>295.36</v>
      </c>
      <c r="L881" s="33" t="s">
        <v>1733</v>
      </c>
      <c r="M881" s="33" t="s">
        <v>1734</v>
      </c>
      <c r="N881" s="33" t="s">
        <v>4756</v>
      </c>
      <c r="O881" s="37" t="s">
        <v>118</v>
      </c>
      <c r="P881" s="33" t="str">
        <f t="shared" si="93"/>
        <v>ja</v>
      </c>
      <c r="Q881" s="33" t="str">
        <f t="shared" si="94"/>
        <v>2021–2025</v>
      </c>
      <c r="R881" s="38">
        <f t="shared" si="95"/>
        <v>0.1</v>
      </c>
      <c r="S881" s="35">
        <f t="shared" si="96"/>
        <v>265.82400000000001</v>
      </c>
      <c r="T881" s="39"/>
      <c r="U881" s="33" t="str">
        <f>IF(OR(T881="x",ISNUMBER(MATCH(SUBSTITUTE(A881,"-",""),Kundenbestand!$C$5:$C$3004,0)),ISNUMBER(MATCH(SUBSTITUTE(B881,"-",""),Kundenbestand!$C$5:$C$3004,0))),"x","")</f>
        <v/>
      </c>
      <c r="V881" s="35">
        <f t="shared" si="97"/>
        <v>0</v>
      </c>
    </row>
    <row r="882" spans="1:22" x14ac:dyDescent="0.3">
      <c r="A882" s="33" t="s">
        <v>4757</v>
      </c>
      <c r="B882" s="33" t="s">
        <v>4758</v>
      </c>
      <c r="C882" s="33" t="s">
        <v>233</v>
      </c>
      <c r="D882" s="33" t="s">
        <v>249</v>
      </c>
      <c r="E882" s="33" t="s">
        <v>4759</v>
      </c>
      <c r="F882" s="33" t="s">
        <v>4760</v>
      </c>
      <c r="G882" s="34">
        <v>45917</v>
      </c>
      <c r="H882" s="33">
        <f t="shared" si="91"/>
        <v>2025</v>
      </c>
      <c r="I882" s="35">
        <v>150</v>
      </c>
      <c r="J882" s="36">
        <v>1.42</v>
      </c>
      <c r="K882" s="35">
        <f t="shared" si="92"/>
        <v>213</v>
      </c>
      <c r="L882" s="33" t="s">
        <v>1733</v>
      </c>
      <c r="M882" s="33" t="s">
        <v>1734</v>
      </c>
      <c r="N882" s="33" t="s">
        <v>4761</v>
      </c>
      <c r="O882" s="37" t="s">
        <v>118</v>
      </c>
      <c r="P882" s="33" t="str">
        <f t="shared" si="93"/>
        <v>ja</v>
      </c>
      <c r="Q882" s="33" t="str">
        <f t="shared" si="94"/>
        <v>2021–2025</v>
      </c>
      <c r="R882" s="38">
        <f t="shared" si="95"/>
        <v>0.1</v>
      </c>
      <c r="S882" s="35">
        <f t="shared" si="96"/>
        <v>191.70000000000002</v>
      </c>
      <c r="T882" s="39"/>
      <c r="U882" s="33" t="str">
        <f>IF(OR(T882="x",ISNUMBER(MATCH(SUBSTITUTE(A882,"-",""),Kundenbestand!$C$5:$C$3004,0)),ISNUMBER(MATCH(SUBSTITUTE(B882,"-",""),Kundenbestand!$C$5:$C$3004,0))),"x","")</f>
        <v/>
      </c>
      <c r="V882" s="35">
        <f t="shared" si="97"/>
        <v>0</v>
      </c>
    </row>
    <row r="883" spans="1:22" x14ac:dyDescent="0.3">
      <c r="A883" s="33" t="s">
        <v>4762</v>
      </c>
      <c r="B883" s="33" t="s">
        <v>4763</v>
      </c>
      <c r="C883" s="33" t="s">
        <v>233</v>
      </c>
      <c r="D883" s="33" t="s">
        <v>4764</v>
      </c>
      <c r="E883" s="33" t="s">
        <v>4765</v>
      </c>
      <c r="F883" s="33" t="s">
        <v>4766</v>
      </c>
      <c r="G883" s="34">
        <v>45980</v>
      </c>
      <c r="H883" s="33">
        <f t="shared" si="91"/>
        <v>2025</v>
      </c>
      <c r="I883" s="35">
        <v>208</v>
      </c>
      <c r="J883" s="36">
        <v>1.42</v>
      </c>
      <c r="K883" s="35">
        <f t="shared" si="92"/>
        <v>295.36</v>
      </c>
      <c r="L883" s="33" t="s">
        <v>1733</v>
      </c>
      <c r="M883" s="33" t="s">
        <v>1734</v>
      </c>
      <c r="N883" s="33" t="s">
        <v>4767</v>
      </c>
      <c r="O883" s="37" t="s">
        <v>87</v>
      </c>
      <c r="P883" s="33" t="str">
        <f t="shared" si="93"/>
        <v>ja</v>
      </c>
      <c r="Q883" s="33" t="str">
        <f t="shared" si="94"/>
        <v>2021–2025</v>
      </c>
      <c r="R883" s="38">
        <f t="shared" si="95"/>
        <v>0.1</v>
      </c>
      <c r="S883" s="35">
        <f t="shared" si="96"/>
        <v>265.82400000000001</v>
      </c>
      <c r="T883" s="39"/>
      <c r="U883" s="33" t="str">
        <f>IF(OR(T883="x",ISNUMBER(MATCH(SUBSTITUTE(A883,"-",""),Kundenbestand!$C$5:$C$3004,0)),ISNUMBER(MATCH(SUBSTITUTE(B883,"-",""),Kundenbestand!$C$5:$C$3004,0))),"x","")</f>
        <v/>
      </c>
      <c r="V883" s="35">
        <f t="shared" si="97"/>
        <v>0</v>
      </c>
    </row>
    <row r="884" spans="1:22" x14ac:dyDescent="0.3">
      <c r="A884" s="33" t="s">
        <v>4768</v>
      </c>
      <c r="B884" s="33" t="s">
        <v>4769</v>
      </c>
      <c r="C884" s="33" t="s">
        <v>233</v>
      </c>
      <c r="D884" s="33" t="s">
        <v>4770</v>
      </c>
      <c r="E884" s="33" t="s">
        <v>4771</v>
      </c>
      <c r="F884" s="33"/>
      <c r="G884" s="34">
        <v>46008</v>
      </c>
      <c r="H884" s="33">
        <f t="shared" si="91"/>
        <v>2025</v>
      </c>
      <c r="I884" s="35">
        <v>224</v>
      </c>
      <c r="J884" s="36">
        <v>1.42</v>
      </c>
      <c r="K884" s="35">
        <f t="shared" si="92"/>
        <v>318.08</v>
      </c>
      <c r="L884" s="33" t="s">
        <v>1733</v>
      </c>
      <c r="M884" s="33" t="s">
        <v>1734</v>
      </c>
      <c r="N884" s="33" t="s">
        <v>4772</v>
      </c>
      <c r="O884" s="37" t="s">
        <v>94</v>
      </c>
      <c r="P884" s="33" t="str">
        <f t="shared" si="93"/>
        <v>ja</v>
      </c>
      <c r="Q884" s="33" t="str">
        <f t="shared" si="94"/>
        <v>2021–2025</v>
      </c>
      <c r="R884" s="38">
        <f t="shared" si="95"/>
        <v>0.1</v>
      </c>
      <c r="S884" s="35">
        <f t="shared" si="96"/>
        <v>286.27199999999999</v>
      </c>
      <c r="T884" s="39"/>
      <c r="U884" s="33" t="str">
        <f>IF(OR(T884="x",ISNUMBER(MATCH(SUBSTITUTE(A884,"-",""),Kundenbestand!$C$5:$C$3004,0)),ISNUMBER(MATCH(SUBSTITUTE(B884,"-",""),Kundenbestand!$C$5:$C$3004,0))),"x","")</f>
        <v/>
      </c>
      <c r="V884" s="35">
        <f t="shared" si="97"/>
        <v>0</v>
      </c>
    </row>
    <row r="885" spans="1:22" x14ac:dyDescent="0.3">
      <c r="A885" s="33" t="s">
        <v>4773</v>
      </c>
      <c r="B885" s="33" t="s">
        <v>4774</v>
      </c>
      <c r="C885" s="33" t="s">
        <v>233</v>
      </c>
      <c r="D885" s="33" t="s">
        <v>4775</v>
      </c>
      <c r="E885" s="33" t="s">
        <v>4776</v>
      </c>
      <c r="F885" s="33" t="s">
        <v>4777</v>
      </c>
      <c r="G885" s="34">
        <v>45917</v>
      </c>
      <c r="H885" s="33">
        <f t="shared" si="91"/>
        <v>2025</v>
      </c>
      <c r="I885" s="35">
        <v>192</v>
      </c>
      <c r="J885" s="36">
        <v>1.42</v>
      </c>
      <c r="K885" s="35">
        <f t="shared" si="92"/>
        <v>272.64</v>
      </c>
      <c r="L885" s="33" t="s">
        <v>1733</v>
      </c>
      <c r="M885" s="33" t="s">
        <v>1734</v>
      </c>
      <c r="N885" s="33" t="s">
        <v>4778</v>
      </c>
      <c r="O885" s="37" t="s">
        <v>118</v>
      </c>
      <c r="P885" s="33" t="str">
        <f t="shared" si="93"/>
        <v>ja</v>
      </c>
      <c r="Q885" s="33" t="str">
        <f t="shared" si="94"/>
        <v>2021–2025</v>
      </c>
      <c r="R885" s="38">
        <f t="shared" si="95"/>
        <v>0.1</v>
      </c>
      <c r="S885" s="35">
        <f t="shared" si="96"/>
        <v>245.376</v>
      </c>
      <c r="T885" s="39"/>
      <c r="U885" s="33" t="str">
        <f>IF(OR(T885="x",ISNUMBER(MATCH(SUBSTITUTE(A885,"-",""),Kundenbestand!$C$5:$C$3004,0)),ISNUMBER(MATCH(SUBSTITUTE(B885,"-",""),Kundenbestand!$C$5:$C$3004,0))),"x","")</f>
        <v/>
      </c>
      <c r="V885" s="35">
        <f t="shared" si="97"/>
        <v>0</v>
      </c>
    </row>
    <row r="886" spans="1:22" x14ac:dyDescent="0.3">
      <c r="A886" s="33" t="s">
        <v>4779</v>
      </c>
      <c r="B886" s="33" t="s">
        <v>4780</v>
      </c>
      <c r="C886" s="33" t="s">
        <v>233</v>
      </c>
      <c r="D886" s="33" t="s">
        <v>2085</v>
      </c>
      <c r="E886" s="33" t="s">
        <v>4781</v>
      </c>
      <c r="F886" s="33" t="s">
        <v>4782</v>
      </c>
      <c r="G886" s="34">
        <v>45944</v>
      </c>
      <c r="H886" s="33">
        <f t="shared" si="91"/>
        <v>2025</v>
      </c>
      <c r="I886" s="35">
        <v>220</v>
      </c>
      <c r="J886" s="36">
        <v>1.42</v>
      </c>
      <c r="K886" s="35">
        <f t="shared" si="92"/>
        <v>312.39999999999998</v>
      </c>
      <c r="L886" s="33" t="s">
        <v>1733</v>
      </c>
      <c r="M886" s="33" t="s">
        <v>1734</v>
      </c>
      <c r="N886" s="33" t="s">
        <v>4783</v>
      </c>
      <c r="O886" s="37" t="s">
        <v>87</v>
      </c>
      <c r="P886" s="33" t="str">
        <f t="shared" si="93"/>
        <v>ja</v>
      </c>
      <c r="Q886" s="33" t="str">
        <f t="shared" si="94"/>
        <v>2021–2025</v>
      </c>
      <c r="R886" s="38">
        <f t="shared" si="95"/>
        <v>0.1</v>
      </c>
      <c r="S886" s="35">
        <f t="shared" si="96"/>
        <v>281.15999999999997</v>
      </c>
      <c r="T886" s="39"/>
      <c r="U886" s="33" t="str">
        <f>IF(OR(T886="x",ISNUMBER(MATCH(SUBSTITUTE(A886,"-",""),Kundenbestand!$C$5:$C$3004,0)),ISNUMBER(MATCH(SUBSTITUTE(B886,"-",""),Kundenbestand!$C$5:$C$3004,0))),"x","")</f>
        <v/>
      </c>
      <c r="V886" s="35">
        <f t="shared" si="97"/>
        <v>0</v>
      </c>
    </row>
    <row r="887" spans="1:22" x14ac:dyDescent="0.3">
      <c r="A887" s="33" t="s">
        <v>4784</v>
      </c>
      <c r="B887" s="33" t="s">
        <v>4785</v>
      </c>
      <c r="C887" s="33" t="s">
        <v>233</v>
      </c>
      <c r="D887" s="33" t="s">
        <v>4786</v>
      </c>
      <c r="E887" s="33" t="s">
        <v>4787</v>
      </c>
      <c r="F887" s="33" t="s">
        <v>4788</v>
      </c>
      <c r="G887" s="34">
        <v>45917</v>
      </c>
      <c r="H887" s="33">
        <f t="shared" si="91"/>
        <v>2025</v>
      </c>
      <c r="I887" s="35">
        <v>168</v>
      </c>
      <c r="J887" s="36">
        <v>1.42</v>
      </c>
      <c r="K887" s="35">
        <f t="shared" si="92"/>
        <v>238.56</v>
      </c>
      <c r="L887" s="33" t="s">
        <v>1733</v>
      </c>
      <c r="M887" s="33" t="s">
        <v>1734</v>
      </c>
      <c r="N887" s="33" t="s">
        <v>523</v>
      </c>
      <c r="O887" s="37" t="s">
        <v>87</v>
      </c>
      <c r="P887" s="33" t="str">
        <f t="shared" si="93"/>
        <v>ja</v>
      </c>
      <c r="Q887" s="33" t="str">
        <f t="shared" si="94"/>
        <v>2021–2025</v>
      </c>
      <c r="R887" s="38">
        <f t="shared" si="95"/>
        <v>0.1</v>
      </c>
      <c r="S887" s="35">
        <f t="shared" si="96"/>
        <v>214.70400000000001</v>
      </c>
      <c r="T887" s="39"/>
      <c r="U887" s="33" t="str">
        <f>IF(OR(T887="x",ISNUMBER(MATCH(SUBSTITUTE(A887,"-",""),Kundenbestand!$C$5:$C$3004,0)),ISNUMBER(MATCH(SUBSTITUTE(B887,"-",""),Kundenbestand!$C$5:$C$3004,0))),"x","")</f>
        <v/>
      </c>
      <c r="V887" s="35">
        <f t="shared" si="97"/>
        <v>0</v>
      </c>
    </row>
    <row r="888" spans="1:22" x14ac:dyDescent="0.3">
      <c r="A888" s="33" t="s">
        <v>4789</v>
      </c>
      <c r="B888" s="33" t="s">
        <v>4790</v>
      </c>
      <c r="C888" s="33" t="s">
        <v>233</v>
      </c>
      <c r="D888" s="33" t="s">
        <v>2519</v>
      </c>
      <c r="E888" s="33" t="s">
        <v>4791</v>
      </c>
      <c r="F888" s="33" t="s">
        <v>4792</v>
      </c>
      <c r="G888" s="34">
        <v>45917</v>
      </c>
      <c r="H888" s="33">
        <f t="shared" si="91"/>
        <v>2025</v>
      </c>
      <c r="I888" s="35">
        <v>180</v>
      </c>
      <c r="J888" s="36">
        <v>1.42</v>
      </c>
      <c r="K888" s="35">
        <f t="shared" si="92"/>
        <v>255.6</v>
      </c>
      <c r="L888" s="33" t="s">
        <v>1733</v>
      </c>
      <c r="M888" s="33" t="s">
        <v>1734</v>
      </c>
      <c r="N888" s="33" t="s">
        <v>4793</v>
      </c>
      <c r="O888" s="37" t="s">
        <v>94</v>
      </c>
      <c r="P888" s="33" t="str">
        <f t="shared" si="93"/>
        <v>ja</v>
      </c>
      <c r="Q888" s="33" t="str">
        <f t="shared" si="94"/>
        <v>2021–2025</v>
      </c>
      <c r="R888" s="38">
        <f t="shared" si="95"/>
        <v>0.1</v>
      </c>
      <c r="S888" s="35">
        <f t="shared" si="96"/>
        <v>230.04</v>
      </c>
      <c r="T888" s="39"/>
      <c r="U888" s="33" t="str">
        <f>IF(OR(T888="x",ISNUMBER(MATCH(SUBSTITUTE(A888,"-",""),Kundenbestand!$C$5:$C$3004,0)),ISNUMBER(MATCH(SUBSTITUTE(B888,"-",""),Kundenbestand!$C$5:$C$3004,0))),"x","")</f>
        <v/>
      </c>
      <c r="V888" s="35">
        <f t="shared" si="97"/>
        <v>0</v>
      </c>
    </row>
    <row r="889" spans="1:22" x14ac:dyDescent="0.3">
      <c r="A889" s="33" t="s">
        <v>4794</v>
      </c>
      <c r="B889" s="33" t="s">
        <v>4795</v>
      </c>
      <c r="C889" s="33" t="s">
        <v>233</v>
      </c>
      <c r="D889" s="33" t="s">
        <v>1034</v>
      </c>
      <c r="E889" s="33" t="s">
        <v>4796</v>
      </c>
      <c r="F889" s="33" t="s">
        <v>4797</v>
      </c>
      <c r="G889" s="34">
        <v>45917</v>
      </c>
      <c r="H889" s="33">
        <f t="shared" si="91"/>
        <v>2025</v>
      </c>
      <c r="I889" s="35">
        <v>200</v>
      </c>
      <c r="J889" s="36">
        <v>1.42</v>
      </c>
      <c r="K889" s="35">
        <f t="shared" si="92"/>
        <v>284</v>
      </c>
      <c r="L889" s="33" t="s">
        <v>1733</v>
      </c>
      <c r="M889" s="33" t="s">
        <v>1734</v>
      </c>
      <c r="N889" s="33" t="s">
        <v>4798</v>
      </c>
      <c r="O889" s="37" t="s">
        <v>80</v>
      </c>
      <c r="P889" s="33" t="str">
        <f t="shared" si="93"/>
        <v>ja</v>
      </c>
      <c r="Q889" s="33" t="str">
        <f t="shared" si="94"/>
        <v>2021–2025</v>
      </c>
      <c r="R889" s="38">
        <f t="shared" si="95"/>
        <v>0.1</v>
      </c>
      <c r="S889" s="35">
        <f t="shared" si="96"/>
        <v>255.6</v>
      </c>
      <c r="T889" s="39"/>
      <c r="U889" s="33" t="str">
        <f>IF(OR(T889="x",ISNUMBER(MATCH(SUBSTITUTE(A889,"-",""),Kundenbestand!$C$5:$C$3004,0)),ISNUMBER(MATCH(SUBSTITUTE(B889,"-",""),Kundenbestand!$C$5:$C$3004,0))),"x","")</f>
        <v/>
      </c>
      <c r="V889" s="35">
        <f t="shared" si="97"/>
        <v>0</v>
      </c>
    </row>
    <row r="890" spans="1:22" x14ac:dyDescent="0.3">
      <c r="A890" s="33" t="s">
        <v>4799</v>
      </c>
      <c r="B890" s="33" t="s">
        <v>4800</v>
      </c>
      <c r="C890" s="33" t="s">
        <v>233</v>
      </c>
      <c r="D890" s="33" t="s">
        <v>1530</v>
      </c>
      <c r="E890" s="33" t="s">
        <v>4801</v>
      </c>
      <c r="F890" s="33" t="s">
        <v>4802</v>
      </c>
      <c r="G890" s="34">
        <v>45917</v>
      </c>
      <c r="H890" s="33">
        <f t="shared" si="91"/>
        <v>2025</v>
      </c>
      <c r="I890" s="35">
        <v>160</v>
      </c>
      <c r="J890" s="36">
        <v>1.42</v>
      </c>
      <c r="K890" s="35">
        <f t="shared" si="92"/>
        <v>227.2</v>
      </c>
      <c r="L890" s="33" t="s">
        <v>1733</v>
      </c>
      <c r="M890" s="33" t="s">
        <v>1734</v>
      </c>
      <c r="N890" s="33" t="s">
        <v>4803</v>
      </c>
      <c r="O890" s="37" t="s">
        <v>94</v>
      </c>
      <c r="P890" s="33" t="str">
        <f t="shared" si="93"/>
        <v>ja</v>
      </c>
      <c r="Q890" s="33" t="str">
        <f t="shared" si="94"/>
        <v>2021–2025</v>
      </c>
      <c r="R890" s="38">
        <f t="shared" si="95"/>
        <v>0.1</v>
      </c>
      <c r="S890" s="35">
        <f t="shared" si="96"/>
        <v>204.48</v>
      </c>
      <c r="T890" s="39"/>
      <c r="U890" s="33" t="str">
        <f>IF(OR(T890="x",ISNUMBER(MATCH(SUBSTITUTE(A890,"-",""),Kundenbestand!$C$5:$C$3004,0)),ISNUMBER(MATCH(SUBSTITUTE(B890,"-",""),Kundenbestand!$C$5:$C$3004,0))),"x","")</f>
        <v/>
      </c>
      <c r="V890" s="35">
        <f t="shared" si="97"/>
        <v>0</v>
      </c>
    </row>
    <row r="891" spans="1:22" x14ac:dyDescent="0.3">
      <c r="A891" s="33" t="s">
        <v>4804</v>
      </c>
      <c r="B891" s="33" t="s">
        <v>4805</v>
      </c>
      <c r="C891" s="33" t="s">
        <v>233</v>
      </c>
      <c r="D891" s="33" t="s">
        <v>2101</v>
      </c>
      <c r="E891" s="33" t="s">
        <v>4806</v>
      </c>
      <c r="F891" s="33" t="s">
        <v>4807</v>
      </c>
      <c r="G891" s="34">
        <v>45917</v>
      </c>
      <c r="H891" s="33">
        <f t="shared" si="91"/>
        <v>2025</v>
      </c>
      <c r="I891" s="35">
        <v>180</v>
      </c>
      <c r="J891" s="36">
        <v>1.42</v>
      </c>
      <c r="K891" s="35">
        <f t="shared" si="92"/>
        <v>255.6</v>
      </c>
      <c r="L891" s="33" t="s">
        <v>1733</v>
      </c>
      <c r="M891" s="33" t="s">
        <v>1734</v>
      </c>
      <c r="N891" s="33" t="s">
        <v>4808</v>
      </c>
      <c r="O891" s="37" t="s">
        <v>94</v>
      </c>
      <c r="P891" s="33" t="str">
        <f t="shared" si="93"/>
        <v>ja</v>
      </c>
      <c r="Q891" s="33" t="str">
        <f t="shared" si="94"/>
        <v>2021–2025</v>
      </c>
      <c r="R891" s="38">
        <f t="shared" si="95"/>
        <v>0.1</v>
      </c>
      <c r="S891" s="35">
        <f t="shared" si="96"/>
        <v>230.04</v>
      </c>
      <c r="T891" s="39"/>
      <c r="U891" s="33" t="str">
        <f>IF(OR(T891="x",ISNUMBER(MATCH(SUBSTITUTE(A891,"-",""),Kundenbestand!$C$5:$C$3004,0)),ISNUMBER(MATCH(SUBSTITUTE(B891,"-",""),Kundenbestand!$C$5:$C$3004,0))),"x","")</f>
        <v/>
      </c>
      <c r="V891" s="35">
        <f t="shared" si="97"/>
        <v>0</v>
      </c>
    </row>
    <row r="892" spans="1:22" x14ac:dyDescent="0.3">
      <c r="A892" s="33" t="s">
        <v>4809</v>
      </c>
      <c r="B892" s="33" t="s">
        <v>4810</v>
      </c>
      <c r="C892" s="33" t="s">
        <v>233</v>
      </c>
      <c r="D892" s="33" t="s">
        <v>4811</v>
      </c>
      <c r="E892" s="33" t="s">
        <v>4812</v>
      </c>
      <c r="F892" s="33"/>
      <c r="G892" s="34">
        <v>41687</v>
      </c>
      <c r="H892" s="33">
        <f t="shared" si="91"/>
        <v>2014</v>
      </c>
      <c r="I892" s="35">
        <v>118.99</v>
      </c>
      <c r="J892" s="36">
        <v>1.42</v>
      </c>
      <c r="K892" s="35">
        <f t="shared" si="92"/>
        <v>168.96579999999997</v>
      </c>
      <c r="L892" s="33" t="s">
        <v>77</v>
      </c>
      <c r="M892" s="33" t="s">
        <v>78</v>
      </c>
      <c r="N892" s="33" t="s">
        <v>4813</v>
      </c>
      <c r="O892" s="37" t="s">
        <v>87</v>
      </c>
      <c r="P892" s="33" t="str">
        <f t="shared" si="93"/>
        <v>ja</v>
      </c>
      <c r="Q892" s="33" t="str">
        <f t="shared" si="94"/>
        <v>2013–2016</v>
      </c>
      <c r="R892" s="38">
        <f t="shared" si="95"/>
        <v>0.4</v>
      </c>
      <c r="S892" s="35">
        <f t="shared" si="96"/>
        <v>101.37947999999999</v>
      </c>
      <c r="T892" s="39"/>
      <c r="U892" s="33" t="str">
        <f>IF(OR(T892="x",ISNUMBER(MATCH(SUBSTITUTE(A892,"-",""),Kundenbestand!$C$5:$C$3004,0)),ISNUMBER(MATCH(SUBSTITUTE(B892,"-",""),Kundenbestand!$C$5:$C$3004,0))),"x","")</f>
        <v/>
      </c>
      <c r="V892" s="35">
        <f t="shared" si="97"/>
        <v>0</v>
      </c>
    </row>
    <row r="893" spans="1:22" x14ac:dyDescent="0.3">
      <c r="A893" s="33" t="s">
        <v>4814</v>
      </c>
      <c r="B893" s="33" t="s">
        <v>4815</v>
      </c>
      <c r="C893" s="33" t="s">
        <v>233</v>
      </c>
      <c r="D893" s="33" t="s">
        <v>1657</v>
      </c>
      <c r="E893" s="33" t="s">
        <v>4816</v>
      </c>
      <c r="F893" s="33" t="s">
        <v>4817</v>
      </c>
      <c r="G893" s="34">
        <v>41932</v>
      </c>
      <c r="H893" s="33">
        <f t="shared" si="91"/>
        <v>2014</v>
      </c>
      <c r="I893" s="35">
        <v>126</v>
      </c>
      <c r="J893" s="36">
        <v>1.42</v>
      </c>
      <c r="K893" s="35">
        <f t="shared" si="92"/>
        <v>178.92</v>
      </c>
      <c r="L893" s="33" t="s">
        <v>77</v>
      </c>
      <c r="M893" s="33" t="s">
        <v>78</v>
      </c>
      <c r="N893" s="33" t="s">
        <v>4818</v>
      </c>
      <c r="O893" s="37" t="s">
        <v>94</v>
      </c>
      <c r="P893" s="33" t="str">
        <f t="shared" si="93"/>
        <v>ja</v>
      </c>
      <c r="Q893" s="33" t="str">
        <f t="shared" si="94"/>
        <v>2013–2016</v>
      </c>
      <c r="R893" s="38">
        <f t="shared" si="95"/>
        <v>0.4</v>
      </c>
      <c r="S893" s="35">
        <f t="shared" si="96"/>
        <v>107.35199999999999</v>
      </c>
      <c r="T893" s="39"/>
      <c r="U893" s="33" t="str">
        <f>IF(OR(T893="x",ISNUMBER(MATCH(SUBSTITUTE(A893,"-",""),Kundenbestand!$C$5:$C$3004,0)),ISNUMBER(MATCH(SUBSTITUTE(B893,"-",""),Kundenbestand!$C$5:$C$3004,0))),"x","")</f>
        <v/>
      </c>
      <c r="V893" s="35">
        <f t="shared" si="97"/>
        <v>0</v>
      </c>
    </row>
    <row r="894" spans="1:22" x14ac:dyDescent="0.3">
      <c r="A894" s="33" t="s">
        <v>4819</v>
      </c>
      <c r="B894" s="33" t="s">
        <v>4820</v>
      </c>
      <c r="C894" s="33" t="s">
        <v>233</v>
      </c>
      <c r="D894" s="33" t="s">
        <v>4821</v>
      </c>
      <c r="E894" s="33" t="s">
        <v>4822</v>
      </c>
      <c r="F894" s="33" t="s">
        <v>4823</v>
      </c>
      <c r="G894" s="34">
        <v>41568</v>
      </c>
      <c r="H894" s="33">
        <f t="shared" si="91"/>
        <v>2013</v>
      </c>
      <c r="I894" s="35">
        <v>69.94</v>
      </c>
      <c r="J894" s="36">
        <v>1.42</v>
      </c>
      <c r="K894" s="35">
        <f t="shared" si="92"/>
        <v>99.314799999999991</v>
      </c>
      <c r="L894" s="33" t="s">
        <v>77</v>
      </c>
      <c r="M894" s="33" t="s">
        <v>78</v>
      </c>
      <c r="N894" s="33" t="s">
        <v>4824</v>
      </c>
      <c r="O894" s="37" t="s">
        <v>80</v>
      </c>
      <c r="P894" s="33" t="str">
        <f t="shared" si="93"/>
        <v>ja</v>
      </c>
      <c r="Q894" s="33" t="str">
        <f t="shared" si="94"/>
        <v>2013–2016</v>
      </c>
      <c r="R894" s="38">
        <f t="shared" si="95"/>
        <v>0.4</v>
      </c>
      <c r="S894" s="35">
        <f t="shared" si="96"/>
        <v>59.588879999999989</v>
      </c>
      <c r="T894" s="39"/>
      <c r="U894" s="33" t="str">
        <f>IF(OR(T894="x",ISNUMBER(MATCH(SUBSTITUTE(A894,"-",""),Kundenbestand!$C$5:$C$3004,0)),ISNUMBER(MATCH(SUBSTITUTE(B894,"-",""),Kundenbestand!$C$5:$C$3004,0))),"x","")</f>
        <v/>
      </c>
      <c r="V894" s="35">
        <f t="shared" si="97"/>
        <v>0</v>
      </c>
    </row>
    <row r="895" spans="1:22" x14ac:dyDescent="0.3">
      <c r="A895" s="33" t="s">
        <v>4825</v>
      </c>
      <c r="B895" s="33" t="s">
        <v>4826</v>
      </c>
      <c r="C895" s="33" t="s">
        <v>233</v>
      </c>
      <c r="D895" s="33" t="s">
        <v>4524</v>
      </c>
      <c r="E895" s="33" t="s">
        <v>4827</v>
      </c>
      <c r="F895" s="33" t="s">
        <v>4828</v>
      </c>
      <c r="G895" s="34">
        <v>41470</v>
      </c>
      <c r="H895" s="33">
        <f t="shared" si="91"/>
        <v>2013</v>
      </c>
      <c r="I895" s="35">
        <v>182</v>
      </c>
      <c r="J895" s="36">
        <v>1.42</v>
      </c>
      <c r="K895" s="35">
        <f t="shared" si="92"/>
        <v>258.44</v>
      </c>
      <c r="L895" s="33" t="s">
        <v>1733</v>
      </c>
      <c r="M895" s="33" t="s">
        <v>1734</v>
      </c>
      <c r="N895" s="33" t="s">
        <v>4829</v>
      </c>
      <c r="O895" s="37" t="s">
        <v>87</v>
      </c>
      <c r="P895" s="33" t="str">
        <f t="shared" si="93"/>
        <v>ja</v>
      </c>
      <c r="Q895" s="33" t="str">
        <f t="shared" si="94"/>
        <v>2013–2016</v>
      </c>
      <c r="R895" s="38">
        <f t="shared" si="95"/>
        <v>0.4</v>
      </c>
      <c r="S895" s="35">
        <f t="shared" si="96"/>
        <v>155.06399999999999</v>
      </c>
      <c r="T895" s="39"/>
      <c r="U895" s="33" t="str">
        <f>IF(OR(T895="x",ISNUMBER(MATCH(SUBSTITUTE(A895,"-",""),Kundenbestand!$C$5:$C$3004,0)),ISNUMBER(MATCH(SUBSTITUTE(B895,"-",""),Kundenbestand!$C$5:$C$3004,0))),"x","")</f>
        <v/>
      </c>
      <c r="V895" s="35">
        <f t="shared" si="97"/>
        <v>0</v>
      </c>
    </row>
    <row r="896" spans="1:22" x14ac:dyDescent="0.3">
      <c r="A896" s="33" t="s">
        <v>4830</v>
      </c>
      <c r="B896" s="33" t="s">
        <v>4831</v>
      </c>
      <c r="C896" s="33" t="s">
        <v>233</v>
      </c>
      <c r="D896" s="33" t="s">
        <v>4832</v>
      </c>
      <c r="E896" s="33" t="s">
        <v>4833</v>
      </c>
      <c r="F896" s="33" t="s">
        <v>4834</v>
      </c>
      <c r="G896" s="34">
        <v>42664</v>
      </c>
      <c r="H896" s="33">
        <f t="shared" si="91"/>
        <v>2016</v>
      </c>
      <c r="I896" s="35">
        <v>182</v>
      </c>
      <c r="J896" s="36">
        <v>1.42</v>
      </c>
      <c r="K896" s="35">
        <f t="shared" si="92"/>
        <v>258.44</v>
      </c>
      <c r="L896" s="33" t="s">
        <v>1733</v>
      </c>
      <c r="M896" s="33" t="s">
        <v>1734</v>
      </c>
      <c r="N896" s="33" t="s">
        <v>1254</v>
      </c>
      <c r="O896" s="37" t="s">
        <v>118</v>
      </c>
      <c r="P896" s="33" t="str">
        <f t="shared" si="93"/>
        <v>ja</v>
      </c>
      <c r="Q896" s="33" t="str">
        <f t="shared" si="94"/>
        <v>2013–2016</v>
      </c>
      <c r="R896" s="38">
        <f t="shared" si="95"/>
        <v>0.4</v>
      </c>
      <c r="S896" s="35">
        <f t="shared" si="96"/>
        <v>155.06399999999999</v>
      </c>
      <c r="T896" s="39"/>
      <c r="U896" s="33" t="str">
        <f>IF(OR(T896="x",ISNUMBER(MATCH(SUBSTITUTE(A896,"-",""),Kundenbestand!$C$5:$C$3004,0)),ISNUMBER(MATCH(SUBSTITUTE(B896,"-",""),Kundenbestand!$C$5:$C$3004,0))),"x","")</f>
        <v/>
      </c>
      <c r="V896" s="35">
        <f t="shared" si="97"/>
        <v>0</v>
      </c>
    </row>
    <row r="897" spans="1:22" x14ac:dyDescent="0.3">
      <c r="A897" s="33" t="s">
        <v>4835</v>
      </c>
      <c r="B897" s="33" t="s">
        <v>4836</v>
      </c>
      <c r="C897" s="33" t="s">
        <v>233</v>
      </c>
      <c r="D897" s="33" t="s">
        <v>4837</v>
      </c>
      <c r="E897" s="33" t="s">
        <v>4838</v>
      </c>
      <c r="F897" s="33"/>
      <c r="G897" s="34">
        <v>41379</v>
      </c>
      <c r="H897" s="33">
        <f t="shared" si="91"/>
        <v>2013</v>
      </c>
      <c r="I897" s="35">
        <v>126</v>
      </c>
      <c r="J897" s="36">
        <v>1.42</v>
      </c>
      <c r="K897" s="35">
        <f t="shared" si="92"/>
        <v>178.92</v>
      </c>
      <c r="L897" s="33" t="s">
        <v>77</v>
      </c>
      <c r="M897" s="33" t="s">
        <v>78</v>
      </c>
      <c r="N897" s="33" t="s">
        <v>4839</v>
      </c>
      <c r="O897" s="37" t="s">
        <v>118</v>
      </c>
      <c r="P897" s="33" t="str">
        <f t="shared" si="93"/>
        <v>ja</v>
      </c>
      <c r="Q897" s="33" t="str">
        <f t="shared" si="94"/>
        <v>2013–2016</v>
      </c>
      <c r="R897" s="38">
        <f t="shared" si="95"/>
        <v>0.4</v>
      </c>
      <c r="S897" s="35">
        <f t="shared" si="96"/>
        <v>107.35199999999999</v>
      </c>
      <c r="T897" s="39"/>
      <c r="U897" s="33" t="str">
        <f>IF(OR(T897="x",ISNUMBER(MATCH(SUBSTITUTE(A897,"-",""),Kundenbestand!$C$5:$C$3004,0)),ISNUMBER(MATCH(SUBSTITUTE(B897,"-",""),Kundenbestand!$C$5:$C$3004,0))),"x","")</f>
        <v/>
      </c>
      <c r="V897" s="35">
        <f t="shared" si="97"/>
        <v>0</v>
      </c>
    </row>
    <row r="898" spans="1:22" x14ac:dyDescent="0.3">
      <c r="A898" s="33" t="s">
        <v>4840</v>
      </c>
      <c r="B898" s="33" t="s">
        <v>4841</v>
      </c>
      <c r="C898" s="33" t="s">
        <v>233</v>
      </c>
      <c r="D898" s="33" t="s">
        <v>491</v>
      </c>
      <c r="E898" s="33" t="s">
        <v>4842</v>
      </c>
      <c r="F898" s="33"/>
      <c r="G898" s="34">
        <v>41020</v>
      </c>
      <c r="H898" s="33">
        <f t="shared" ref="H898:H961" si="98">IF(ISNUMBER(G898),YEAR(G898),"")</f>
        <v>2012</v>
      </c>
      <c r="I898" s="35">
        <v>70</v>
      </c>
      <c r="J898" s="36">
        <v>1.42</v>
      </c>
      <c r="K898" s="35">
        <f t="shared" ref="K898:K961" si="99">IF(AND(ISNUMBER(I898),ISNUMBER(J898)),I898*J898,0)</f>
        <v>99.399999999999991</v>
      </c>
      <c r="L898" s="33" t="s">
        <v>77</v>
      </c>
      <c r="M898" s="33" t="s">
        <v>78</v>
      </c>
      <c r="N898" s="33" t="s">
        <v>4843</v>
      </c>
      <c r="O898" s="37" t="s">
        <v>94</v>
      </c>
      <c r="P898" s="33" t="str">
        <f t="shared" ref="P898:P961" si="100">IF(LEFT(L898,13)="Inlibra Paket","nein – Frontlist 2026",IF(K898&lt;=0,"nein – Preis fehlt","ja"))</f>
        <v>ja</v>
      </c>
      <c r="Q898" s="33" t="str">
        <f t="shared" ref="Q898:Q961" si="101">IF(H898="","",INDEX(Klasse_Name,MATCH(H898,Klasse_ab,1)))</f>
        <v>bis 2012</v>
      </c>
      <c r="R898" s="38">
        <f t="shared" ref="R898:R961" si="102">IF(H898="",0,INDEX(Klasse_Rabatt,MATCH(H898,Klasse_ab,1)))</f>
        <v>0.5</v>
      </c>
      <c r="S898" s="35">
        <f t="shared" ref="S898:S961" si="103">IF(P898="ja",K898*(1-R898),0)</f>
        <v>49.699999999999996</v>
      </c>
      <c r="T898" s="39"/>
      <c r="U898" s="33" t="str">
        <f>IF(OR(T898="x",ISNUMBER(MATCH(SUBSTITUTE(A898,"-",""),Kundenbestand!$C$5:$C$3004,0)),ISNUMBER(MATCH(SUBSTITUTE(B898,"-",""),Kundenbestand!$C$5:$C$3004,0))),"x","")</f>
        <v/>
      </c>
      <c r="V898" s="35">
        <f t="shared" ref="V898:V961" si="104">IF(U898="x",S898,0)</f>
        <v>0</v>
      </c>
    </row>
    <row r="899" spans="1:22" x14ac:dyDescent="0.3">
      <c r="A899" s="33" t="s">
        <v>4844</v>
      </c>
      <c r="B899" s="33" t="s">
        <v>4845</v>
      </c>
      <c r="C899" s="33" t="s">
        <v>233</v>
      </c>
      <c r="D899" s="33" t="s">
        <v>885</v>
      </c>
      <c r="E899" s="33" t="s">
        <v>4846</v>
      </c>
      <c r="F899" s="33" t="s">
        <v>4847</v>
      </c>
      <c r="G899" s="34">
        <v>40895</v>
      </c>
      <c r="H899" s="33">
        <f t="shared" si="98"/>
        <v>2011</v>
      </c>
      <c r="I899" s="35">
        <v>98</v>
      </c>
      <c r="J899" s="36">
        <v>1.42</v>
      </c>
      <c r="K899" s="35">
        <f t="shared" si="99"/>
        <v>139.16</v>
      </c>
      <c r="L899" s="33" t="s">
        <v>77</v>
      </c>
      <c r="M899" s="33" t="s">
        <v>78</v>
      </c>
      <c r="N899" s="33" t="s">
        <v>4848</v>
      </c>
      <c r="O899" s="37" t="s">
        <v>87</v>
      </c>
      <c r="P899" s="33" t="str">
        <f t="shared" si="100"/>
        <v>ja</v>
      </c>
      <c r="Q899" s="33" t="str">
        <f t="shared" si="101"/>
        <v>bis 2012</v>
      </c>
      <c r="R899" s="38">
        <f t="shared" si="102"/>
        <v>0.5</v>
      </c>
      <c r="S899" s="35">
        <f t="shared" si="103"/>
        <v>69.58</v>
      </c>
      <c r="T899" s="39"/>
      <c r="U899" s="33" t="str">
        <f>IF(OR(T899="x",ISNUMBER(MATCH(SUBSTITUTE(A899,"-",""),Kundenbestand!$C$5:$C$3004,0)),ISNUMBER(MATCH(SUBSTITUTE(B899,"-",""),Kundenbestand!$C$5:$C$3004,0))),"x","")</f>
        <v/>
      </c>
      <c r="V899" s="35">
        <f t="shared" si="104"/>
        <v>0</v>
      </c>
    </row>
    <row r="900" spans="1:22" x14ac:dyDescent="0.3">
      <c r="A900" s="33" t="s">
        <v>4849</v>
      </c>
      <c r="B900" s="33" t="s">
        <v>4850</v>
      </c>
      <c r="C900" s="33" t="s">
        <v>233</v>
      </c>
      <c r="D900" s="33" t="s">
        <v>868</v>
      </c>
      <c r="E900" s="33" t="s">
        <v>4851</v>
      </c>
      <c r="F900" s="33" t="s">
        <v>4852</v>
      </c>
      <c r="G900" s="34">
        <v>41015</v>
      </c>
      <c r="H900" s="33">
        <f t="shared" si="98"/>
        <v>2012</v>
      </c>
      <c r="I900" s="35">
        <v>105</v>
      </c>
      <c r="J900" s="36">
        <v>1.42</v>
      </c>
      <c r="K900" s="35">
        <f t="shared" si="99"/>
        <v>149.1</v>
      </c>
      <c r="L900" s="33" t="s">
        <v>77</v>
      </c>
      <c r="M900" s="33" t="s">
        <v>78</v>
      </c>
      <c r="N900" s="33" t="s">
        <v>4853</v>
      </c>
      <c r="O900" s="37" t="s">
        <v>80</v>
      </c>
      <c r="P900" s="33" t="str">
        <f t="shared" si="100"/>
        <v>ja</v>
      </c>
      <c r="Q900" s="33" t="str">
        <f t="shared" si="101"/>
        <v>bis 2012</v>
      </c>
      <c r="R900" s="38">
        <f t="shared" si="102"/>
        <v>0.5</v>
      </c>
      <c r="S900" s="35">
        <f t="shared" si="103"/>
        <v>74.55</v>
      </c>
      <c r="T900" s="39"/>
      <c r="U900" s="33" t="str">
        <f>IF(OR(T900="x",ISNUMBER(MATCH(SUBSTITUTE(A900,"-",""),Kundenbestand!$C$5:$C$3004,0)),ISNUMBER(MATCH(SUBSTITUTE(B900,"-",""),Kundenbestand!$C$5:$C$3004,0))),"x","")</f>
        <v/>
      </c>
      <c r="V900" s="35">
        <f t="shared" si="104"/>
        <v>0</v>
      </c>
    </row>
    <row r="901" spans="1:22" x14ac:dyDescent="0.3">
      <c r="A901" s="33" t="s">
        <v>4854</v>
      </c>
      <c r="B901" s="33" t="s">
        <v>4855</v>
      </c>
      <c r="C901" s="33" t="s">
        <v>233</v>
      </c>
      <c r="D901" s="33" t="s">
        <v>1058</v>
      </c>
      <c r="E901" s="33" t="s">
        <v>4856</v>
      </c>
      <c r="F901" s="33" t="s">
        <v>4857</v>
      </c>
      <c r="G901" s="34">
        <v>41106</v>
      </c>
      <c r="H901" s="33">
        <f t="shared" si="98"/>
        <v>2012</v>
      </c>
      <c r="I901" s="35">
        <v>126</v>
      </c>
      <c r="J901" s="36">
        <v>1.42</v>
      </c>
      <c r="K901" s="35">
        <f t="shared" si="99"/>
        <v>178.92</v>
      </c>
      <c r="L901" s="33" t="s">
        <v>77</v>
      </c>
      <c r="M901" s="33" t="s">
        <v>78</v>
      </c>
      <c r="N901" s="33" t="s">
        <v>4858</v>
      </c>
      <c r="O901" s="37" t="s">
        <v>118</v>
      </c>
      <c r="P901" s="33" t="str">
        <f t="shared" si="100"/>
        <v>ja</v>
      </c>
      <c r="Q901" s="33" t="str">
        <f t="shared" si="101"/>
        <v>bis 2012</v>
      </c>
      <c r="R901" s="38">
        <f t="shared" si="102"/>
        <v>0.5</v>
      </c>
      <c r="S901" s="35">
        <f t="shared" si="103"/>
        <v>89.46</v>
      </c>
      <c r="T901" s="39"/>
      <c r="U901" s="33" t="str">
        <f>IF(OR(T901="x",ISNUMBER(MATCH(SUBSTITUTE(A901,"-",""),Kundenbestand!$C$5:$C$3004,0)),ISNUMBER(MATCH(SUBSTITUTE(B901,"-",""),Kundenbestand!$C$5:$C$3004,0))),"x","")</f>
        <v/>
      </c>
      <c r="V901" s="35">
        <f t="shared" si="104"/>
        <v>0</v>
      </c>
    </row>
    <row r="902" spans="1:22" x14ac:dyDescent="0.3">
      <c r="A902" s="33" t="s">
        <v>4859</v>
      </c>
      <c r="B902" s="33" t="s">
        <v>4860</v>
      </c>
      <c r="C902" s="33" t="s">
        <v>233</v>
      </c>
      <c r="D902" s="33" t="s">
        <v>885</v>
      </c>
      <c r="E902" s="33" t="s">
        <v>4861</v>
      </c>
      <c r="F902" s="33"/>
      <c r="G902" s="34">
        <v>41071</v>
      </c>
      <c r="H902" s="33">
        <f t="shared" si="98"/>
        <v>2012</v>
      </c>
      <c r="I902" s="35">
        <v>98</v>
      </c>
      <c r="J902" s="36">
        <v>1.42</v>
      </c>
      <c r="K902" s="35">
        <f t="shared" si="99"/>
        <v>139.16</v>
      </c>
      <c r="L902" s="33" t="s">
        <v>1733</v>
      </c>
      <c r="M902" s="33" t="s">
        <v>1734</v>
      </c>
      <c r="N902" s="33" t="s">
        <v>4862</v>
      </c>
      <c r="O902" s="37" t="s">
        <v>87</v>
      </c>
      <c r="P902" s="33" t="str">
        <f t="shared" si="100"/>
        <v>ja</v>
      </c>
      <c r="Q902" s="33" t="str">
        <f t="shared" si="101"/>
        <v>bis 2012</v>
      </c>
      <c r="R902" s="38">
        <f t="shared" si="102"/>
        <v>0.5</v>
      </c>
      <c r="S902" s="35">
        <f t="shared" si="103"/>
        <v>69.58</v>
      </c>
      <c r="T902" s="39"/>
      <c r="U902" s="33" t="str">
        <f>IF(OR(T902="x",ISNUMBER(MATCH(SUBSTITUTE(A902,"-",""),Kundenbestand!$C$5:$C$3004,0)),ISNUMBER(MATCH(SUBSTITUTE(B902,"-",""),Kundenbestand!$C$5:$C$3004,0))),"x","")</f>
        <v/>
      </c>
      <c r="V902" s="35">
        <f t="shared" si="104"/>
        <v>0</v>
      </c>
    </row>
    <row r="903" spans="1:22" x14ac:dyDescent="0.3">
      <c r="A903" s="33" t="s">
        <v>4863</v>
      </c>
      <c r="B903" s="33" t="s">
        <v>4864</v>
      </c>
      <c r="C903" s="33" t="s">
        <v>233</v>
      </c>
      <c r="D903" s="33" t="s">
        <v>1081</v>
      </c>
      <c r="E903" s="33" t="s">
        <v>4865</v>
      </c>
      <c r="F903" s="33"/>
      <c r="G903" s="34">
        <v>40270</v>
      </c>
      <c r="H903" s="33">
        <f t="shared" si="98"/>
        <v>2010</v>
      </c>
      <c r="I903" s="35">
        <v>126</v>
      </c>
      <c r="J903" s="36">
        <v>1.42</v>
      </c>
      <c r="K903" s="35">
        <f t="shared" si="99"/>
        <v>178.92</v>
      </c>
      <c r="L903" s="33" t="s">
        <v>77</v>
      </c>
      <c r="M903" s="33" t="s">
        <v>78</v>
      </c>
      <c r="N903" s="33" t="s">
        <v>4866</v>
      </c>
      <c r="O903" s="37" t="s">
        <v>87</v>
      </c>
      <c r="P903" s="33" t="str">
        <f t="shared" si="100"/>
        <v>ja</v>
      </c>
      <c r="Q903" s="33" t="str">
        <f t="shared" si="101"/>
        <v>bis 2012</v>
      </c>
      <c r="R903" s="38">
        <f t="shared" si="102"/>
        <v>0.5</v>
      </c>
      <c r="S903" s="35">
        <f t="shared" si="103"/>
        <v>89.46</v>
      </c>
      <c r="T903" s="39"/>
      <c r="U903" s="33" t="str">
        <f>IF(OR(T903="x",ISNUMBER(MATCH(SUBSTITUTE(A903,"-",""),Kundenbestand!$C$5:$C$3004,0)),ISNUMBER(MATCH(SUBSTITUTE(B903,"-",""),Kundenbestand!$C$5:$C$3004,0))),"x","")</f>
        <v/>
      </c>
      <c r="V903" s="35">
        <f t="shared" si="104"/>
        <v>0</v>
      </c>
    </row>
    <row r="904" spans="1:22" x14ac:dyDescent="0.3">
      <c r="A904" s="33" t="s">
        <v>4867</v>
      </c>
      <c r="B904" s="33" t="s">
        <v>4868</v>
      </c>
      <c r="C904" s="33" t="s">
        <v>233</v>
      </c>
      <c r="D904" s="33" t="s">
        <v>1191</v>
      </c>
      <c r="E904" s="33" t="s">
        <v>4869</v>
      </c>
      <c r="F904" s="33" t="s">
        <v>4870</v>
      </c>
      <c r="G904" s="34">
        <v>42350</v>
      </c>
      <c r="H904" s="33">
        <f t="shared" si="98"/>
        <v>2015</v>
      </c>
      <c r="I904" s="35">
        <v>133</v>
      </c>
      <c r="J904" s="36">
        <v>1.42</v>
      </c>
      <c r="K904" s="35">
        <f t="shared" si="99"/>
        <v>188.85999999999999</v>
      </c>
      <c r="L904" s="33" t="s">
        <v>77</v>
      </c>
      <c r="M904" s="33" t="s">
        <v>78</v>
      </c>
      <c r="N904" s="33" t="s">
        <v>4871</v>
      </c>
      <c r="O904" s="37" t="s">
        <v>94</v>
      </c>
      <c r="P904" s="33" t="str">
        <f t="shared" si="100"/>
        <v>ja</v>
      </c>
      <c r="Q904" s="33" t="str">
        <f t="shared" si="101"/>
        <v>2013–2016</v>
      </c>
      <c r="R904" s="38">
        <f t="shared" si="102"/>
        <v>0.4</v>
      </c>
      <c r="S904" s="35">
        <f t="shared" si="103"/>
        <v>113.31599999999999</v>
      </c>
      <c r="T904" s="39"/>
      <c r="U904" s="33" t="str">
        <f>IF(OR(T904="x",ISNUMBER(MATCH(SUBSTITUTE(A904,"-",""),Kundenbestand!$C$5:$C$3004,0)),ISNUMBER(MATCH(SUBSTITUTE(B904,"-",""),Kundenbestand!$C$5:$C$3004,0))),"x","")</f>
        <v/>
      </c>
      <c r="V904" s="35">
        <f t="shared" si="104"/>
        <v>0</v>
      </c>
    </row>
    <row r="905" spans="1:22" x14ac:dyDescent="0.3">
      <c r="A905" s="33" t="s">
        <v>4872</v>
      </c>
      <c r="B905" s="33" t="s">
        <v>4873</v>
      </c>
      <c r="C905" s="33" t="s">
        <v>233</v>
      </c>
      <c r="D905" s="33" t="s">
        <v>1191</v>
      </c>
      <c r="E905" s="33" t="s">
        <v>4874</v>
      </c>
      <c r="F905" s="33" t="s">
        <v>4875</v>
      </c>
      <c r="G905" s="34">
        <v>42337</v>
      </c>
      <c r="H905" s="33">
        <f t="shared" si="98"/>
        <v>2015</v>
      </c>
      <c r="I905" s="35">
        <v>112</v>
      </c>
      <c r="J905" s="36">
        <v>1.42</v>
      </c>
      <c r="K905" s="35">
        <f t="shared" si="99"/>
        <v>159.04</v>
      </c>
      <c r="L905" s="33" t="s">
        <v>77</v>
      </c>
      <c r="M905" s="33" t="s">
        <v>78</v>
      </c>
      <c r="N905" s="33" t="s">
        <v>693</v>
      </c>
      <c r="O905" s="37" t="s">
        <v>118</v>
      </c>
      <c r="P905" s="33" t="str">
        <f t="shared" si="100"/>
        <v>ja</v>
      </c>
      <c r="Q905" s="33" t="str">
        <f t="shared" si="101"/>
        <v>2013–2016</v>
      </c>
      <c r="R905" s="38">
        <f t="shared" si="102"/>
        <v>0.4</v>
      </c>
      <c r="S905" s="35">
        <f t="shared" si="103"/>
        <v>95.423999999999992</v>
      </c>
      <c r="T905" s="39"/>
      <c r="U905" s="33" t="str">
        <f>IF(OR(T905="x",ISNUMBER(MATCH(SUBSTITUTE(A905,"-",""),Kundenbestand!$C$5:$C$3004,0)),ISNUMBER(MATCH(SUBSTITUTE(B905,"-",""),Kundenbestand!$C$5:$C$3004,0))),"x","")</f>
        <v/>
      </c>
      <c r="V905" s="35">
        <f t="shared" si="104"/>
        <v>0</v>
      </c>
    </row>
    <row r="906" spans="1:22" x14ac:dyDescent="0.3">
      <c r="A906" s="33" t="s">
        <v>4876</v>
      </c>
      <c r="B906" s="33" t="s">
        <v>4877</v>
      </c>
      <c r="C906" s="33" t="s">
        <v>233</v>
      </c>
      <c r="D906" s="33" t="s">
        <v>1191</v>
      </c>
      <c r="E906" s="33" t="s">
        <v>4878</v>
      </c>
      <c r="F906" s="33" t="s">
        <v>4879</v>
      </c>
      <c r="G906" s="34">
        <v>42337</v>
      </c>
      <c r="H906" s="33">
        <f t="shared" si="98"/>
        <v>2015</v>
      </c>
      <c r="I906" s="35">
        <v>98</v>
      </c>
      <c r="J906" s="36">
        <v>1.42</v>
      </c>
      <c r="K906" s="35">
        <f t="shared" si="99"/>
        <v>139.16</v>
      </c>
      <c r="L906" s="33" t="s">
        <v>77</v>
      </c>
      <c r="M906" s="33" t="s">
        <v>78</v>
      </c>
      <c r="N906" s="33" t="s">
        <v>4880</v>
      </c>
      <c r="O906" s="37" t="s">
        <v>94</v>
      </c>
      <c r="P906" s="33" t="str">
        <f t="shared" si="100"/>
        <v>ja</v>
      </c>
      <c r="Q906" s="33" t="str">
        <f t="shared" si="101"/>
        <v>2013–2016</v>
      </c>
      <c r="R906" s="38">
        <f t="shared" si="102"/>
        <v>0.4</v>
      </c>
      <c r="S906" s="35">
        <f t="shared" si="103"/>
        <v>83.495999999999995</v>
      </c>
      <c r="T906" s="39"/>
      <c r="U906" s="33" t="str">
        <f>IF(OR(T906="x",ISNUMBER(MATCH(SUBSTITUTE(A906,"-",""),Kundenbestand!$C$5:$C$3004,0)),ISNUMBER(MATCH(SUBSTITUTE(B906,"-",""),Kundenbestand!$C$5:$C$3004,0))),"x","")</f>
        <v/>
      </c>
      <c r="V906" s="35">
        <f t="shared" si="104"/>
        <v>0</v>
      </c>
    </row>
    <row r="907" spans="1:22" x14ac:dyDescent="0.3">
      <c r="A907" s="33" t="s">
        <v>4881</v>
      </c>
      <c r="B907" s="33" t="s">
        <v>4882</v>
      </c>
      <c r="C907" s="33" t="s">
        <v>233</v>
      </c>
      <c r="D907" s="33" t="s">
        <v>4883</v>
      </c>
      <c r="E907" s="33" t="s">
        <v>4884</v>
      </c>
      <c r="F907" s="33" t="s">
        <v>4885</v>
      </c>
      <c r="G907" s="34">
        <v>42358</v>
      </c>
      <c r="H907" s="33">
        <f t="shared" si="98"/>
        <v>2015</v>
      </c>
      <c r="I907" s="35">
        <v>126</v>
      </c>
      <c r="J907" s="36">
        <v>1.42</v>
      </c>
      <c r="K907" s="35">
        <f t="shared" si="99"/>
        <v>178.92</v>
      </c>
      <c r="L907" s="33" t="s">
        <v>77</v>
      </c>
      <c r="M907" s="33" t="s">
        <v>78</v>
      </c>
      <c r="N907" s="33" t="s">
        <v>4886</v>
      </c>
      <c r="O907" s="37" t="s">
        <v>118</v>
      </c>
      <c r="P907" s="33" t="str">
        <f t="shared" si="100"/>
        <v>ja</v>
      </c>
      <c r="Q907" s="33" t="str">
        <f t="shared" si="101"/>
        <v>2013–2016</v>
      </c>
      <c r="R907" s="38">
        <f t="shared" si="102"/>
        <v>0.4</v>
      </c>
      <c r="S907" s="35">
        <f t="shared" si="103"/>
        <v>107.35199999999999</v>
      </c>
      <c r="T907" s="39"/>
      <c r="U907" s="33" t="str">
        <f>IF(OR(T907="x",ISNUMBER(MATCH(SUBSTITUTE(A907,"-",""),Kundenbestand!$C$5:$C$3004,0)),ISNUMBER(MATCH(SUBSTITUTE(B907,"-",""),Kundenbestand!$C$5:$C$3004,0))),"x","")</f>
        <v/>
      </c>
      <c r="V907" s="35">
        <f t="shared" si="104"/>
        <v>0</v>
      </c>
    </row>
    <row r="908" spans="1:22" x14ac:dyDescent="0.3">
      <c r="A908" s="33" t="s">
        <v>4887</v>
      </c>
      <c r="B908" s="33" t="s">
        <v>4888</v>
      </c>
      <c r="C908" s="33" t="s">
        <v>233</v>
      </c>
      <c r="D908" s="33" t="s">
        <v>4889</v>
      </c>
      <c r="E908" s="33" t="s">
        <v>4890</v>
      </c>
      <c r="F908" s="33" t="s">
        <v>4891</v>
      </c>
      <c r="G908" s="34">
        <v>42421</v>
      </c>
      <c r="H908" s="33">
        <f t="shared" si="98"/>
        <v>2016</v>
      </c>
      <c r="I908" s="35">
        <v>154.01</v>
      </c>
      <c r="J908" s="36">
        <v>1.42</v>
      </c>
      <c r="K908" s="35">
        <f t="shared" si="99"/>
        <v>218.69419999999997</v>
      </c>
      <c r="L908" s="33" t="s">
        <v>77</v>
      </c>
      <c r="M908" s="33" t="s">
        <v>78</v>
      </c>
      <c r="N908" s="33" t="s">
        <v>4892</v>
      </c>
      <c r="O908" s="37" t="s">
        <v>87</v>
      </c>
      <c r="P908" s="33" t="str">
        <f t="shared" si="100"/>
        <v>ja</v>
      </c>
      <c r="Q908" s="33" t="str">
        <f t="shared" si="101"/>
        <v>2013–2016</v>
      </c>
      <c r="R908" s="38">
        <f t="shared" si="102"/>
        <v>0.4</v>
      </c>
      <c r="S908" s="35">
        <f t="shared" si="103"/>
        <v>131.21651999999997</v>
      </c>
      <c r="T908" s="39"/>
      <c r="U908" s="33" t="str">
        <f>IF(OR(T908="x",ISNUMBER(MATCH(SUBSTITUTE(A908,"-",""),Kundenbestand!$C$5:$C$3004,0)),ISNUMBER(MATCH(SUBSTITUTE(B908,"-",""),Kundenbestand!$C$5:$C$3004,0))),"x","")</f>
        <v/>
      </c>
      <c r="V908" s="35">
        <f t="shared" si="104"/>
        <v>0</v>
      </c>
    </row>
    <row r="909" spans="1:22" x14ac:dyDescent="0.3">
      <c r="A909" s="33" t="s">
        <v>4893</v>
      </c>
      <c r="B909" s="33" t="s">
        <v>4894</v>
      </c>
      <c r="C909" s="33" t="s">
        <v>233</v>
      </c>
      <c r="D909" s="33" t="s">
        <v>1107</v>
      </c>
      <c r="E909" s="33" t="s">
        <v>4895</v>
      </c>
      <c r="F909" s="33" t="s">
        <v>4896</v>
      </c>
      <c r="G909" s="34">
        <v>42407</v>
      </c>
      <c r="H909" s="33">
        <f t="shared" si="98"/>
        <v>2016</v>
      </c>
      <c r="I909" s="35">
        <v>175</v>
      </c>
      <c r="J909" s="36">
        <v>1.42</v>
      </c>
      <c r="K909" s="35">
        <f t="shared" si="99"/>
        <v>248.5</v>
      </c>
      <c r="L909" s="33" t="s">
        <v>77</v>
      </c>
      <c r="M909" s="33" t="s">
        <v>78</v>
      </c>
      <c r="N909" s="33" t="s">
        <v>4897</v>
      </c>
      <c r="O909" s="37" t="s">
        <v>118</v>
      </c>
      <c r="P909" s="33" t="str">
        <f t="shared" si="100"/>
        <v>ja</v>
      </c>
      <c r="Q909" s="33" t="str">
        <f t="shared" si="101"/>
        <v>2013–2016</v>
      </c>
      <c r="R909" s="38">
        <f t="shared" si="102"/>
        <v>0.4</v>
      </c>
      <c r="S909" s="35">
        <f t="shared" si="103"/>
        <v>149.1</v>
      </c>
      <c r="T909" s="39"/>
      <c r="U909" s="33" t="str">
        <f>IF(OR(T909="x",ISNUMBER(MATCH(SUBSTITUTE(A909,"-",""),Kundenbestand!$C$5:$C$3004,0)),ISNUMBER(MATCH(SUBSTITUTE(B909,"-",""),Kundenbestand!$C$5:$C$3004,0))),"x","")</f>
        <v/>
      </c>
      <c r="V909" s="35">
        <f t="shared" si="104"/>
        <v>0</v>
      </c>
    </row>
    <row r="910" spans="1:22" x14ac:dyDescent="0.3">
      <c r="A910" s="33" t="s">
        <v>4898</v>
      </c>
      <c r="B910" s="33" t="s">
        <v>4899</v>
      </c>
      <c r="C910" s="33" t="s">
        <v>233</v>
      </c>
      <c r="D910" s="33" t="s">
        <v>1107</v>
      </c>
      <c r="E910" s="33" t="s">
        <v>4900</v>
      </c>
      <c r="F910" s="33" t="s">
        <v>4901</v>
      </c>
      <c r="G910" s="34">
        <v>42492</v>
      </c>
      <c r="H910" s="33">
        <f t="shared" si="98"/>
        <v>2016</v>
      </c>
      <c r="I910" s="35">
        <v>154.01</v>
      </c>
      <c r="J910" s="36">
        <v>1.42</v>
      </c>
      <c r="K910" s="35">
        <f t="shared" si="99"/>
        <v>218.69419999999997</v>
      </c>
      <c r="L910" s="33" t="s">
        <v>77</v>
      </c>
      <c r="M910" s="33" t="s">
        <v>78</v>
      </c>
      <c r="N910" s="33" t="s">
        <v>4902</v>
      </c>
      <c r="O910" s="37" t="s">
        <v>118</v>
      </c>
      <c r="P910" s="33" t="str">
        <f t="shared" si="100"/>
        <v>ja</v>
      </c>
      <c r="Q910" s="33" t="str">
        <f t="shared" si="101"/>
        <v>2013–2016</v>
      </c>
      <c r="R910" s="38">
        <f t="shared" si="102"/>
        <v>0.4</v>
      </c>
      <c r="S910" s="35">
        <f t="shared" si="103"/>
        <v>131.21651999999997</v>
      </c>
      <c r="T910" s="39"/>
      <c r="U910" s="33" t="str">
        <f>IF(OR(T910="x",ISNUMBER(MATCH(SUBSTITUTE(A910,"-",""),Kundenbestand!$C$5:$C$3004,0)),ISNUMBER(MATCH(SUBSTITUTE(B910,"-",""),Kundenbestand!$C$5:$C$3004,0))),"x","")</f>
        <v/>
      </c>
      <c r="V910" s="35">
        <f t="shared" si="104"/>
        <v>0</v>
      </c>
    </row>
    <row r="911" spans="1:22" x14ac:dyDescent="0.3">
      <c r="A911" s="33" t="s">
        <v>4903</v>
      </c>
      <c r="B911" s="33" t="s">
        <v>4904</v>
      </c>
      <c r="C911" s="33" t="s">
        <v>233</v>
      </c>
      <c r="D911" s="33" t="s">
        <v>4905</v>
      </c>
      <c r="E911" s="33" t="s">
        <v>4906</v>
      </c>
      <c r="F911" s="33"/>
      <c r="G911" s="34">
        <v>42892</v>
      </c>
      <c r="H911" s="33">
        <f t="shared" si="98"/>
        <v>2017</v>
      </c>
      <c r="I911" s="35">
        <v>126</v>
      </c>
      <c r="J911" s="36">
        <v>1.42</v>
      </c>
      <c r="K911" s="35">
        <f t="shared" si="99"/>
        <v>178.92</v>
      </c>
      <c r="L911" s="33" t="s">
        <v>77</v>
      </c>
      <c r="M911" s="33" t="s">
        <v>78</v>
      </c>
      <c r="N911" s="33" t="s">
        <v>4907</v>
      </c>
      <c r="O911" s="37" t="s">
        <v>118</v>
      </c>
      <c r="P911" s="33" t="str">
        <f t="shared" si="100"/>
        <v>ja</v>
      </c>
      <c r="Q911" s="33" t="str">
        <f t="shared" si="101"/>
        <v>2017–2020</v>
      </c>
      <c r="R911" s="38">
        <f t="shared" si="102"/>
        <v>0.25</v>
      </c>
      <c r="S911" s="35">
        <f t="shared" si="103"/>
        <v>134.19</v>
      </c>
      <c r="T911" s="39"/>
      <c r="U911" s="33" t="str">
        <f>IF(OR(T911="x",ISNUMBER(MATCH(SUBSTITUTE(A911,"-",""),Kundenbestand!$C$5:$C$3004,0)),ISNUMBER(MATCH(SUBSTITUTE(B911,"-",""),Kundenbestand!$C$5:$C$3004,0))),"x","")</f>
        <v/>
      </c>
      <c r="V911" s="35">
        <f t="shared" si="104"/>
        <v>0</v>
      </c>
    </row>
    <row r="912" spans="1:22" x14ac:dyDescent="0.3">
      <c r="A912" s="33" t="s">
        <v>4908</v>
      </c>
      <c r="B912" s="33" t="s">
        <v>4909</v>
      </c>
      <c r="C912" s="33" t="s">
        <v>233</v>
      </c>
      <c r="D912" s="33" t="s">
        <v>1165</v>
      </c>
      <c r="E912" s="33" t="s">
        <v>4910</v>
      </c>
      <c r="F912" s="33" t="s">
        <v>4911</v>
      </c>
      <c r="G912" s="34">
        <v>42358</v>
      </c>
      <c r="H912" s="33">
        <f t="shared" si="98"/>
        <v>2015</v>
      </c>
      <c r="I912" s="35">
        <v>126</v>
      </c>
      <c r="J912" s="36">
        <v>1.42</v>
      </c>
      <c r="K912" s="35">
        <f t="shared" si="99"/>
        <v>178.92</v>
      </c>
      <c r="L912" s="33" t="s">
        <v>77</v>
      </c>
      <c r="M912" s="33" t="s">
        <v>78</v>
      </c>
      <c r="N912" s="33" t="s">
        <v>4912</v>
      </c>
      <c r="O912" s="37" t="s">
        <v>118</v>
      </c>
      <c r="P912" s="33" t="str">
        <f t="shared" si="100"/>
        <v>ja</v>
      </c>
      <c r="Q912" s="33" t="str">
        <f t="shared" si="101"/>
        <v>2013–2016</v>
      </c>
      <c r="R912" s="38">
        <f t="shared" si="102"/>
        <v>0.4</v>
      </c>
      <c r="S912" s="35">
        <f t="shared" si="103"/>
        <v>107.35199999999999</v>
      </c>
      <c r="T912" s="39"/>
      <c r="U912" s="33" t="str">
        <f>IF(OR(T912="x",ISNUMBER(MATCH(SUBSTITUTE(A912,"-",""),Kundenbestand!$C$5:$C$3004,0)),ISNUMBER(MATCH(SUBSTITUTE(B912,"-",""),Kundenbestand!$C$5:$C$3004,0))),"x","")</f>
        <v/>
      </c>
      <c r="V912" s="35">
        <f t="shared" si="104"/>
        <v>0</v>
      </c>
    </row>
    <row r="913" spans="1:22" x14ac:dyDescent="0.3">
      <c r="A913" s="33" t="s">
        <v>4913</v>
      </c>
      <c r="B913" s="33" t="s">
        <v>4914</v>
      </c>
      <c r="C913" s="33" t="s">
        <v>233</v>
      </c>
      <c r="D913" s="33" t="s">
        <v>4915</v>
      </c>
      <c r="E913" s="33" t="s">
        <v>4916</v>
      </c>
      <c r="F913" s="33" t="s">
        <v>4917</v>
      </c>
      <c r="G913" s="34">
        <v>42540</v>
      </c>
      <c r="H913" s="33">
        <f t="shared" si="98"/>
        <v>2016</v>
      </c>
      <c r="I913" s="35">
        <v>112</v>
      </c>
      <c r="J913" s="36">
        <v>1.42</v>
      </c>
      <c r="K913" s="35">
        <f t="shared" si="99"/>
        <v>159.04</v>
      </c>
      <c r="L913" s="33" t="s">
        <v>77</v>
      </c>
      <c r="M913" s="33" t="s">
        <v>78</v>
      </c>
      <c r="N913" s="33" t="s">
        <v>4918</v>
      </c>
      <c r="O913" s="37" t="s">
        <v>118</v>
      </c>
      <c r="P913" s="33" t="str">
        <f t="shared" si="100"/>
        <v>ja</v>
      </c>
      <c r="Q913" s="33" t="str">
        <f t="shared" si="101"/>
        <v>2013–2016</v>
      </c>
      <c r="R913" s="38">
        <f t="shared" si="102"/>
        <v>0.4</v>
      </c>
      <c r="S913" s="35">
        <f t="shared" si="103"/>
        <v>95.423999999999992</v>
      </c>
      <c r="T913" s="39"/>
      <c r="U913" s="33" t="str">
        <f>IF(OR(T913="x",ISNUMBER(MATCH(SUBSTITUTE(A913,"-",""),Kundenbestand!$C$5:$C$3004,0)),ISNUMBER(MATCH(SUBSTITUTE(B913,"-",""),Kundenbestand!$C$5:$C$3004,0))),"x","")</f>
        <v/>
      </c>
      <c r="V913" s="35">
        <f t="shared" si="104"/>
        <v>0</v>
      </c>
    </row>
    <row r="914" spans="1:22" x14ac:dyDescent="0.3">
      <c r="A914" s="33" t="s">
        <v>4919</v>
      </c>
      <c r="B914" s="33" t="s">
        <v>4920</v>
      </c>
      <c r="C914" s="33" t="s">
        <v>233</v>
      </c>
      <c r="D914" s="33" t="s">
        <v>4921</v>
      </c>
      <c r="E914" s="33" t="s">
        <v>4922</v>
      </c>
      <c r="F914" s="33" t="s">
        <v>4923</v>
      </c>
      <c r="G914" s="34">
        <v>42337</v>
      </c>
      <c r="H914" s="33">
        <f t="shared" si="98"/>
        <v>2015</v>
      </c>
      <c r="I914" s="35">
        <v>112</v>
      </c>
      <c r="J914" s="36">
        <v>1.42</v>
      </c>
      <c r="K914" s="35">
        <f t="shared" si="99"/>
        <v>159.04</v>
      </c>
      <c r="L914" s="33" t="s">
        <v>77</v>
      </c>
      <c r="M914" s="33" t="s">
        <v>78</v>
      </c>
      <c r="N914" s="33" t="s">
        <v>4924</v>
      </c>
      <c r="O914" s="37" t="s">
        <v>118</v>
      </c>
      <c r="P914" s="33" t="str">
        <f t="shared" si="100"/>
        <v>ja</v>
      </c>
      <c r="Q914" s="33" t="str">
        <f t="shared" si="101"/>
        <v>2013–2016</v>
      </c>
      <c r="R914" s="38">
        <f t="shared" si="102"/>
        <v>0.4</v>
      </c>
      <c r="S914" s="35">
        <f t="shared" si="103"/>
        <v>95.423999999999992</v>
      </c>
      <c r="T914" s="39"/>
      <c r="U914" s="33" t="str">
        <f>IF(OR(T914="x",ISNUMBER(MATCH(SUBSTITUTE(A914,"-",""),Kundenbestand!$C$5:$C$3004,0)),ISNUMBER(MATCH(SUBSTITUTE(B914,"-",""),Kundenbestand!$C$5:$C$3004,0))),"x","")</f>
        <v/>
      </c>
      <c r="V914" s="35">
        <f t="shared" si="104"/>
        <v>0</v>
      </c>
    </row>
    <row r="915" spans="1:22" x14ac:dyDescent="0.3">
      <c r="A915" s="33" t="s">
        <v>4925</v>
      </c>
      <c r="B915" s="33" t="s">
        <v>4926</v>
      </c>
      <c r="C915" s="33" t="s">
        <v>233</v>
      </c>
      <c r="D915" s="33" t="s">
        <v>4927</v>
      </c>
      <c r="E915" s="33" t="s">
        <v>4928</v>
      </c>
      <c r="F915" s="33" t="s">
        <v>4929</v>
      </c>
      <c r="G915" s="34">
        <v>42695</v>
      </c>
      <c r="H915" s="33">
        <f t="shared" si="98"/>
        <v>2016</v>
      </c>
      <c r="I915" s="35">
        <v>112</v>
      </c>
      <c r="J915" s="36">
        <v>1.42</v>
      </c>
      <c r="K915" s="35">
        <f t="shared" si="99"/>
        <v>159.04</v>
      </c>
      <c r="L915" s="33" t="s">
        <v>77</v>
      </c>
      <c r="M915" s="33" t="s">
        <v>78</v>
      </c>
      <c r="N915" s="33" t="s">
        <v>4930</v>
      </c>
      <c r="O915" s="37" t="s">
        <v>94</v>
      </c>
      <c r="P915" s="33" t="str">
        <f t="shared" si="100"/>
        <v>ja</v>
      </c>
      <c r="Q915" s="33" t="str">
        <f t="shared" si="101"/>
        <v>2013–2016</v>
      </c>
      <c r="R915" s="38">
        <f t="shared" si="102"/>
        <v>0.4</v>
      </c>
      <c r="S915" s="35">
        <f t="shared" si="103"/>
        <v>95.423999999999992</v>
      </c>
      <c r="T915" s="39"/>
      <c r="U915" s="33" t="str">
        <f>IF(OR(T915="x",ISNUMBER(MATCH(SUBSTITUTE(A915,"-",""),Kundenbestand!$C$5:$C$3004,0)),ISNUMBER(MATCH(SUBSTITUTE(B915,"-",""),Kundenbestand!$C$5:$C$3004,0))),"x","")</f>
        <v/>
      </c>
      <c r="V915" s="35">
        <f t="shared" si="104"/>
        <v>0</v>
      </c>
    </row>
    <row r="916" spans="1:22" x14ac:dyDescent="0.3">
      <c r="A916" s="33" t="s">
        <v>4931</v>
      </c>
      <c r="B916" s="33" t="s">
        <v>4932</v>
      </c>
      <c r="C916" s="33" t="s">
        <v>233</v>
      </c>
      <c r="D916" s="33" t="s">
        <v>1081</v>
      </c>
      <c r="E916" s="33" t="s">
        <v>4933</v>
      </c>
      <c r="F916" s="33"/>
      <c r="G916" s="34">
        <v>42407</v>
      </c>
      <c r="H916" s="33">
        <f t="shared" si="98"/>
        <v>2016</v>
      </c>
      <c r="I916" s="35">
        <v>112</v>
      </c>
      <c r="J916" s="36">
        <v>1.42</v>
      </c>
      <c r="K916" s="35">
        <f t="shared" si="99"/>
        <v>159.04</v>
      </c>
      <c r="L916" s="33" t="s">
        <v>77</v>
      </c>
      <c r="M916" s="33" t="s">
        <v>78</v>
      </c>
      <c r="N916" s="33" t="s">
        <v>4934</v>
      </c>
      <c r="O916" s="37" t="s">
        <v>118</v>
      </c>
      <c r="P916" s="33" t="str">
        <f t="shared" si="100"/>
        <v>ja</v>
      </c>
      <c r="Q916" s="33" t="str">
        <f t="shared" si="101"/>
        <v>2013–2016</v>
      </c>
      <c r="R916" s="38">
        <f t="shared" si="102"/>
        <v>0.4</v>
      </c>
      <c r="S916" s="35">
        <f t="shared" si="103"/>
        <v>95.423999999999992</v>
      </c>
      <c r="T916" s="39"/>
      <c r="U916" s="33" t="str">
        <f>IF(OR(T916="x",ISNUMBER(MATCH(SUBSTITUTE(A916,"-",""),Kundenbestand!$C$5:$C$3004,0)),ISNUMBER(MATCH(SUBSTITUTE(B916,"-",""),Kundenbestand!$C$5:$C$3004,0))),"x","")</f>
        <v/>
      </c>
      <c r="V916" s="35">
        <f t="shared" si="104"/>
        <v>0</v>
      </c>
    </row>
    <row r="917" spans="1:22" x14ac:dyDescent="0.3">
      <c r="A917" s="33" t="s">
        <v>4935</v>
      </c>
      <c r="B917" s="33" t="s">
        <v>4936</v>
      </c>
      <c r="C917" s="33" t="s">
        <v>233</v>
      </c>
      <c r="D917" s="33" t="s">
        <v>4937</v>
      </c>
      <c r="E917" s="33" t="s">
        <v>4938</v>
      </c>
      <c r="F917" s="33"/>
      <c r="G917" s="34">
        <v>39433</v>
      </c>
      <c r="H917" s="33">
        <f t="shared" si="98"/>
        <v>2007</v>
      </c>
      <c r="I917" s="35">
        <v>140</v>
      </c>
      <c r="J917" s="36">
        <v>1.42</v>
      </c>
      <c r="K917" s="35">
        <f t="shared" si="99"/>
        <v>198.79999999999998</v>
      </c>
      <c r="L917" s="33" t="s">
        <v>77</v>
      </c>
      <c r="M917" s="33" t="s">
        <v>78</v>
      </c>
      <c r="N917" s="33" t="s">
        <v>4939</v>
      </c>
      <c r="O917" s="37" t="s">
        <v>94</v>
      </c>
      <c r="P917" s="33" t="str">
        <f t="shared" si="100"/>
        <v>ja</v>
      </c>
      <c r="Q917" s="33" t="str">
        <f t="shared" si="101"/>
        <v>bis 2012</v>
      </c>
      <c r="R917" s="38">
        <f t="shared" si="102"/>
        <v>0.5</v>
      </c>
      <c r="S917" s="35">
        <f t="shared" si="103"/>
        <v>99.399999999999991</v>
      </c>
      <c r="T917" s="39"/>
      <c r="U917" s="33" t="str">
        <f>IF(OR(T917="x",ISNUMBER(MATCH(SUBSTITUTE(A917,"-",""),Kundenbestand!$C$5:$C$3004,0)),ISNUMBER(MATCH(SUBSTITUTE(B917,"-",""),Kundenbestand!$C$5:$C$3004,0))),"x","")</f>
        <v/>
      </c>
      <c r="V917" s="35">
        <f t="shared" si="104"/>
        <v>0</v>
      </c>
    </row>
    <row r="918" spans="1:22" x14ac:dyDescent="0.3">
      <c r="A918" s="33" t="s">
        <v>4940</v>
      </c>
      <c r="B918" s="33" t="s">
        <v>4941</v>
      </c>
      <c r="C918" s="33" t="s">
        <v>233</v>
      </c>
      <c r="D918" s="33" t="s">
        <v>1137</v>
      </c>
      <c r="E918" s="33" t="s">
        <v>4942</v>
      </c>
      <c r="F918" s="33" t="s">
        <v>4943</v>
      </c>
      <c r="G918" s="34">
        <v>39895</v>
      </c>
      <c r="H918" s="33">
        <f t="shared" si="98"/>
        <v>2009</v>
      </c>
      <c r="I918" s="35">
        <v>91</v>
      </c>
      <c r="J918" s="36">
        <v>1.42</v>
      </c>
      <c r="K918" s="35">
        <f t="shared" si="99"/>
        <v>129.22</v>
      </c>
      <c r="L918" s="33" t="s">
        <v>77</v>
      </c>
      <c r="M918" s="33" t="s">
        <v>78</v>
      </c>
      <c r="N918" s="33" t="s">
        <v>4944</v>
      </c>
      <c r="O918" s="37" t="s">
        <v>118</v>
      </c>
      <c r="P918" s="33" t="str">
        <f t="shared" si="100"/>
        <v>ja</v>
      </c>
      <c r="Q918" s="33" t="str">
        <f t="shared" si="101"/>
        <v>bis 2012</v>
      </c>
      <c r="R918" s="38">
        <f t="shared" si="102"/>
        <v>0.5</v>
      </c>
      <c r="S918" s="35">
        <f t="shared" si="103"/>
        <v>64.61</v>
      </c>
      <c r="T918" s="39"/>
      <c r="U918" s="33" t="str">
        <f>IF(OR(T918="x",ISNUMBER(MATCH(SUBSTITUTE(A918,"-",""),Kundenbestand!$C$5:$C$3004,0)),ISNUMBER(MATCH(SUBSTITUTE(B918,"-",""),Kundenbestand!$C$5:$C$3004,0))),"x","")</f>
        <v/>
      </c>
      <c r="V918" s="35">
        <f t="shared" si="104"/>
        <v>0</v>
      </c>
    </row>
    <row r="919" spans="1:22" x14ac:dyDescent="0.3">
      <c r="A919" s="33" t="s">
        <v>4945</v>
      </c>
      <c r="B919" s="33" t="s">
        <v>4946</v>
      </c>
      <c r="C919" s="33" t="s">
        <v>233</v>
      </c>
      <c r="D919" s="33" t="s">
        <v>4947</v>
      </c>
      <c r="E919" s="33" t="s">
        <v>4948</v>
      </c>
      <c r="F919" s="33" t="s">
        <v>4949</v>
      </c>
      <c r="G919" s="34">
        <v>37375</v>
      </c>
      <c r="H919" s="33">
        <f t="shared" si="98"/>
        <v>2002</v>
      </c>
      <c r="I919" s="35">
        <v>34.65</v>
      </c>
      <c r="J919" s="36">
        <v>1.42</v>
      </c>
      <c r="K919" s="35">
        <f t="shared" si="99"/>
        <v>49.202999999999996</v>
      </c>
      <c r="L919" s="33" t="s">
        <v>77</v>
      </c>
      <c r="M919" s="33" t="s">
        <v>78</v>
      </c>
      <c r="N919" s="33" t="s">
        <v>4950</v>
      </c>
      <c r="O919" s="37" t="s">
        <v>94</v>
      </c>
      <c r="P919" s="33" t="str">
        <f t="shared" si="100"/>
        <v>ja</v>
      </c>
      <c r="Q919" s="33" t="str">
        <f t="shared" si="101"/>
        <v>bis 2012</v>
      </c>
      <c r="R919" s="38">
        <f t="shared" si="102"/>
        <v>0.5</v>
      </c>
      <c r="S919" s="35">
        <f t="shared" si="103"/>
        <v>24.601499999999998</v>
      </c>
      <c r="T919" s="39"/>
      <c r="U919" s="33" t="str">
        <f>IF(OR(T919="x",ISNUMBER(MATCH(SUBSTITUTE(A919,"-",""),Kundenbestand!$C$5:$C$3004,0)),ISNUMBER(MATCH(SUBSTITUTE(B919,"-",""),Kundenbestand!$C$5:$C$3004,0))),"x","")</f>
        <v/>
      </c>
      <c r="V919" s="35">
        <f t="shared" si="104"/>
        <v>0</v>
      </c>
    </row>
    <row r="920" spans="1:22" x14ac:dyDescent="0.3">
      <c r="A920" s="33" t="s">
        <v>4951</v>
      </c>
      <c r="B920" s="33" t="s">
        <v>4952</v>
      </c>
      <c r="C920" s="33" t="s">
        <v>233</v>
      </c>
      <c r="D920" s="33" t="s">
        <v>4953</v>
      </c>
      <c r="E920" s="33" t="s">
        <v>4954</v>
      </c>
      <c r="F920" s="33" t="s">
        <v>4955</v>
      </c>
      <c r="G920" s="34">
        <v>40322</v>
      </c>
      <c r="H920" s="33">
        <f t="shared" si="98"/>
        <v>2010</v>
      </c>
      <c r="I920" s="35">
        <v>112</v>
      </c>
      <c r="J920" s="36">
        <v>1.42</v>
      </c>
      <c r="K920" s="35">
        <f t="shared" si="99"/>
        <v>159.04</v>
      </c>
      <c r="L920" s="33" t="s">
        <v>77</v>
      </c>
      <c r="M920" s="33" t="s">
        <v>78</v>
      </c>
      <c r="N920" s="33" t="s">
        <v>4956</v>
      </c>
      <c r="O920" s="37" t="s">
        <v>118</v>
      </c>
      <c r="P920" s="33" t="str">
        <f t="shared" si="100"/>
        <v>ja</v>
      </c>
      <c r="Q920" s="33" t="str">
        <f t="shared" si="101"/>
        <v>bis 2012</v>
      </c>
      <c r="R920" s="38">
        <f t="shared" si="102"/>
        <v>0.5</v>
      </c>
      <c r="S920" s="35">
        <f t="shared" si="103"/>
        <v>79.52</v>
      </c>
      <c r="T920" s="39"/>
      <c r="U920" s="33" t="str">
        <f>IF(OR(T920="x",ISNUMBER(MATCH(SUBSTITUTE(A920,"-",""),Kundenbestand!$C$5:$C$3004,0)),ISNUMBER(MATCH(SUBSTITUTE(B920,"-",""),Kundenbestand!$C$5:$C$3004,0))),"x","")</f>
        <v/>
      </c>
      <c r="V920" s="35">
        <f t="shared" si="104"/>
        <v>0</v>
      </c>
    </row>
    <row r="921" spans="1:22" x14ac:dyDescent="0.3">
      <c r="A921" s="33" t="s">
        <v>4957</v>
      </c>
      <c r="B921" s="33" t="s">
        <v>4958</v>
      </c>
      <c r="C921" s="33" t="s">
        <v>233</v>
      </c>
      <c r="D921" s="33" t="s">
        <v>367</v>
      </c>
      <c r="E921" s="33" t="s">
        <v>4959</v>
      </c>
      <c r="F921" s="33" t="s">
        <v>4960</v>
      </c>
      <c r="G921" s="34">
        <v>42899</v>
      </c>
      <c r="H921" s="33">
        <f t="shared" si="98"/>
        <v>2017</v>
      </c>
      <c r="I921" s="35">
        <v>224</v>
      </c>
      <c r="J921" s="36">
        <v>1.42</v>
      </c>
      <c r="K921" s="35">
        <f t="shared" si="99"/>
        <v>318.08</v>
      </c>
      <c r="L921" s="33" t="s">
        <v>77</v>
      </c>
      <c r="M921" s="33" t="s">
        <v>78</v>
      </c>
      <c r="N921" s="33" t="s">
        <v>4961</v>
      </c>
      <c r="O921" s="37" t="s">
        <v>87</v>
      </c>
      <c r="P921" s="33" t="str">
        <f t="shared" si="100"/>
        <v>ja</v>
      </c>
      <c r="Q921" s="33" t="str">
        <f t="shared" si="101"/>
        <v>2017–2020</v>
      </c>
      <c r="R921" s="38">
        <f t="shared" si="102"/>
        <v>0.25</v>
      </c>
      <c r="S921" s="35">
        <f t="shared" si="103"/>
        <v>238.56</v>
      </c>
      <c r="T921" s="39"/>
      <c r="U921" s="33" t="str">
        <f>IF(OR(T921="x",ISNUMBER(MATCH(SUBSTITUTE(A921,"-",""),Kundenbestand!$C$5:$C$3004,0)),ISNUMBER(MATCH(SUBSTITUTE(B921,"-",""),Kundenbestand!$C$5:$C$3004,0))),"x","")</f>
        <v/>
      </c>
      <c r="V921" s="35">
        <f t="shared" si="104"/>
        <v>0</v>
      </c>
    </row>
    <row r="922" spans="1:22" x14ac:dyDescent="0.3">
      <c r="A922" s="33" t="s">
        <v>4962</v>
      </c>
      <c r="B922" s="33" t="s">
        <v>4963</v>
      </c>
      <c r="C922" s="33" t="s">
        <v>233</v>
      </c>
      <c r="D922" s="33" t="s">
        <v>4964</v>
      </c>
      <c r="E922" s="33" t="s">
        <v>4965</v>
      </c>
      <c r="F922" s="33"/>
      <c r="G922" s="34">
        <v>42835</v>
      </c>
      <c r="H922" s="33">
        <f t="shared" si="98"/>
        <v>2017</v>
      </c>
      <c r="I922" s="35">
        <v>175</v>
      </c>
      <c r="J922" s="36">
        <v>1.42</v>
      </c>
      <c r="K922" s="35">
        <f t="shared" si="99"/>
        <v>248.5</v>
      </c>
      <c r="L922" s="33" t="s">
        <v>77</v>
      </c>
      <c r="M922" s="33" t="s">
        <v>78</v>
      </c>
      <c r="N922" s="33" t="s">
        <v>4966</v>
      </c>
      <c r="O922" s="37" t="s">
        <v>118</v>
      </c>
      <c r="P922" s="33" t="str">
        <f t="shared" si="100"/>
        <v>ja</v>
      </c>
      <c r="Q922" s="33" t="str">
        <f t="shared" si="101"/>
        <v>2017–2020</v>
      </c>
      <c r="R922" s="38">
        <f t="shared" si="102"/>
        <v>0.25</v>
      </c>
      <c r="S922" s="35">
        <f t="shared" si="103"/>
        <v>186.375</v>
      </c>
      <c r="T922" s="39"/>
      <c r="U922" s="33" t="str">
        <f>IF(OR(T922="x",ISNUMBER(MATCH(SUBSTITUTE(A922,"-",""),Kundenbestand!$C$5:$C$3004,0)),ISNUMBER(MATCH(SUBSTITUTE(B922,"-",""),Kundenbestand!$C$5:$C$3004,0))),"x","")</f>
        <v/>
      </c>
      <c r="V922" s="35">
        <f t="shared" si="104"/>
        <v>0</v>
      </c>
    </row>
    <row r="923" spans="1:22" x14ac:dyDescent="0.3">
      <c r="A923" s="33" t="s">
        <v>4967</v>
      </c>
      <c r="B923" s="33" t="s">
        <v>4968</v>
      </c>
      <c r="C923" s="33" t="s">
        <v>233</v>
      </c>
      <c r="D923" s="33" t="s">
        <v>4969</v>
      </c>
      <c r="E923" s="33" t="s">
        <v>4970</v>
      </c>
      <c r="F923" s="33"/>
      <c r="G923" s="34">
        <v>42835</v>
      </c>
      <c r="H923" s="33">
        <f t="shared" si="98"/>
        <v>2017</v>
      </c>
      <c r="I923" s="35">
        <v>294</v>
      </c>
      <c r="J923" s="36">
        <v>1.42</v>
      </c>
      <c r="K923" s="35">
        <f t="shared" si="99"/>
        <v>417.47999999999996</v>
      </c>
      <c r="L923" s="33" t="s">
        <v>77</v>
      </c>
      <c r="M923" s="33" t="s">
        <v>78</v>
      </c>
      <c r="N923" s="33" t="s">
        <v>4971</v>
      </c>
      <c r="O923" s="37" t="s">
        <v>80</v>
      </c>
      <c r="P923" s="33" t="str">
        <f t="shared" si="100"/>
        <v>ja</v>
      </c>
      <c r="Q923" s="33" t="str">
        <f t="shared" si="101"/>
        <v>2017–2020</v>
      </c>
      <c r="R923" s="38">
        <f t="shared" si="102"/>
        <v>0.25</v>
      </c>
      <c r="S923" s="35">
        <f t="shared" si="103"/>
        <v>313.10999999999996</v>
      </c>
      <c r="T923" s="39"/>
      <c r="U923" s="33" t="str">
        <f>IF(OR(T923="x",ISNUMBER(MATCH(SUBSTITUTE(A923,"-",""),Kundenbestand!$C$5:$C$3004,0)),ISNUMBER(MATCH(SUBSTITUTE(B923,"-",""),Kundenbestand!$C$5:$C$3004,0))),"x","")</f>
        <v/>
      </c>
      <c r="V923" s="35">
        <f t="shared" si="104"/>
        <v>0</v>
      </c>
    </row>
    <row r="924" spans="1:22" x14ac:dyDescent="0.3">
      <c r="A924" s="33" t="s">
        <v>4972</v>
      </c>
      <c r="B924" s="33" t="s">
        <v>4973</v>
      </c>
      <c r="C924" s="33" t="s">
        <v>233</v>
      </c>
      <c r="D924" s="33" t="s">
        <v>4974</v>
      </c>
      <c r="E924" s="33" t="s">
        <v>4975</v>
      </c>
      <c r="F924" s="33" t="s">
        <v>4976</v>
      </c>
      <c r="G924" s="34">
        <v>42653</v>
      </c>
      <c r="H924" s="33">
        <f t="shared" si="98"/>
        <v>2016</v>
      </c>
      <c r="I924" s="35">
        <v>41.66</v>
      </c>
      <c r="J924" s="36">
        <v>1.42</v>
      </c>
      <c r="K924" s="35">
        <f t="shared" si="99"/>
        <v>59.157199999999989</v>
      </c>
      <c r="L924" s="33" t="s">
        <v>77</v>
      </c>
      <c r="M924" s="33" t="s">
        <v>78</v>
      </c>
      <c r="N924" s="33" t="s">
        <v>4977</v>
      </c>
      <c r="O924" s="37" t="s">
        <v>94</v>
      </c>
      <c r="P924" s="33" t="str">
        <f t="shared" si="100"/>
        <v>ja</v>
      </c>
      <c r="Q924" s="33" t="str">
        <f t="shared" si="101"/>
        <v>2013–2016</v>
      </c>
      <c r="R924" s="38">
        <f t="shared" si="102"/>
        <v>0.4</v>
      </c>
      <c r="S924" s="35">
        <f t="shared" si="103"/>
        <v>35.494319999999995</v>
      </c>
      <c r="T924" s="39"/>
      <c r="U924" s="33" t="str">
        <f>IF(OR(T924="x",ISNUMBER(MATCH(SUBSTITUTE(A924,"-",""),Kundenbestand!$C$5:$C$3004,0)),ISNUMBER(MATCH(SUBSTITUTE(B924,"-",""),Kundenbestand!$C$5:$C$3004,0))),"x","")</f>
        <v/>
      </c>
      <c r="V924" s="35">
        <f t="shared" si="104"/>
        <v>0</v>
      </c>
    </row>
    <row r="925" spans="1:22" x14ac:dyDescent="0.3">
      <c r="A925" s="33" t="s">
        <v>4978</v>
      </c>
      <c r="B925" s="33" t="s">
        <v>4979</v>
      </c>
      <c r="C925" s="33" t="s">
        <v>233</v>
      </c>
      <c r="D925" s="33" t="s">
        <v>4980</v>
      </c>
      <c r="E925" s="33" t="s">
        <v>4981</v>
      </c>
      <c r="F925" s="33" t="s">
        <v>4982</v>
      </c>
      <c r="G925" s="34">
        <v>42716</v>
      </c>
      <c r="H925" s="33">
        <f t="shared" si="98"/>
        <v>2016</v>
      </c>
      <c r="I925" s="35">
        <v>140</v>
      </c>
      <c r="J925" s="36">
        <v>1.42</v>
      </c>
      <c r="K925" s="35">
        <f t="shared" si="99"/>
        <v>198.79999999999998</v>
      </c>
      <c r="L925" s="33" t="s">
        <v>77</v>
      </c>
      <c r="M925" s="33" t="s">
        <v>78</v>
      </c>
      <c r="N925" s="33" t="s">
        <v>4983</v>
      </c>
      <c r="O925" s="37" t="s">
        <v>87</v>
      </c>
      <c r="P925" s="33" t="str">
        <f t="shared" si="100"/>
        <v>ja</v>
      </c>
      <c r="Q925" s="33" t="str">
        <f t="shared" si="101"/>
        <v>2013–2016</v>
      </c>
      <c r="R925" s="38">
        <f t="shared" si="102"/>
        <v>0.4</v>
      </c>
      <c r="S925" s="35">
        <f t="shared" si="103"/>
        <v>119.27999999999999</v>
      </c>
      <c r="T925" s="39"/>
      <c r="U925" s="33" t="str">
        <f>IF(OR(T925="x",ISNUMBER(MATCH(SUBSTITUTE(A925,"-",""),Kundenbestand!$C$5:$C$3004,0)),ISNUMBER(MATCH(SUBSTITUTE(B925,"-",""),Kundenbestand!$C$5:$C$3004,0))),"x","")</f>
        <v/>
      </c>
      <c r="V925" s="35">
        <f t="shared" si="104"/>
        <v>0</v>
      </c>
    </row>
    <row r="926" spans="1:22" x14ac:dyDescent="0.3">
      <c r="A926" s="33" t="s">
        <v>4984</v>
      </c>
      <c r="B926" s="33" t="s">
        <v>4985</v>
      </c>
      <c r="C926" s="33" t="s">
        <v>233</v>
      </c>
      <c r="D926" s="33" t="s">
        <v>4431</v>
      </c>
      <c r="E926" s="33" t="s">
        <v>4986</v>
      </c>
      <c r="F926" s="33" t="s">
        <v>4987</v>
      </c>
      <c r="G926" s="34">
        <v>42672</v>
      </c>
      <c r="H926" s="33">
        <f t="shared" si="98"/>
        <v>2016</v>
      </c>
      <c r="I926" s="35">
        <v>118.99</v>
      </c>
      <c r="J926" s="36">
        <v>1.42</v>
      </c>
      <c r="K926" s="35">
        <f t="shared" si="99"/>
        <v>168.96579999999997</v>
      </c>
      <c r="L926" s="33" t="s">
        <v>77</v>
      </c>
      <c r="M926" s="33" t="s">
        <v>78</v>
      </c>
      <c r="N926" s="33" t="s">
        <v>4988</v>
      </c>
      <c r="O926" s="37" t="s">
        <v>118</v>
      </c>
      <c r="P926" s="33" t="str">
        <f t="shared" si="100"/>
        <v>ja</v>
      </c>
      <c r="Q926" s="33" t="str">
        <f t="shared" si="101"/>
        <v>2013–2016</v>
      </c>
      <c r="R926" s="38">
        <f t="shared" si="102"/>
        <v>0.4</v>
      </c>
      <c r="S926" s="35">
        <f t="shared" si="103"/>
        <v>101.37947999999999</v>
      </c>
      <c r="T926" s="39"/>
      <c r="U926" s="33" t="str">
        <f>IF(OR(T926="x",ISNUMBER(MATCH(SUBSTITUTE(A926,"-",""),Kundenbestand!$C$5:$C$3004,0)),ISNUMBER(MATCH(SUBSTITUTE(B926,"-",""),Kundenbestand!$C$5:$C$3004,0))),"x","")</f>
        <v/>
      </c>
      <c r="V926" s="35">
        <f t="shared" si="104"/>
        <v>0</v>
      </c>
    </row>
    <row r="927" spans="1:22" x14ac:dyDescent="0.3">
      <c r="A927" s="33" t="s">
        <v>4989</v>
      </c>
      <c r="B927" s="33" t="s">
        <v>4990</v>
      </c>
      <c r="C927" s="33" t="s">
        <v>233</v>
      </c>
      <c r="D927" s="33" t="s">
        <v>4991</v>
      </c>
      <c r="E927" s="33" t="s">
        <v>4992</v>
      </c>
      <c r="F927" s="33"/>
      <c r="G927" s="34">
        <v>42672</v>
      </c>
      <c r="H927" s="33">
        <f t="shared" si="98"/>
        <v>2016</v>
      </c>
      <c r="I927" s="35">
        <v>70</v>
      </c>
      <c r="J927" s="36">
        <v>1.42</v>
      </c>
      <c r="K927" s="35">
        <f t="shared" si="99"/>
        <v>99.399999999999991</v>
      </c>
      <c r="L927" s="33" t="s">
        <v>77</v>
      </c>
      <c r="M927" s="33" t="s">
        <v>78</v>
      </c>
      <c r="N927" s="33" t="s">
        <v>4993</v>
      </c>
      <c r="O927" s="37" t="s">
        <v>118</v>
      </c>
      <c r="P927" s="33" t="str">
        <f t="shared" si="100"/>
        <v>ja</v>
      </c>
      <c r="Q927" s="33" t="str">
        <f t="shared" si="101"/>
        <v>2013–2016</v>
      </c>
      <c r="R927" s="38">
        <f t="shared" si="102"/>
        <v>0.4</v>
      </c>
      <c r="S927" s="35">
        <f t="shared" si="103"/>
        <v>59.639999999999993</v>
      </c>
      <c r="T927" s="39"/>
      <c r="U927" s="33" t="str">
        <f>IF(OR(T927="x",ISNUMBER(MATCH(SUBSTITUTE(A927,"-",""),Kundenbestand!$C$5:$C$3004,0)),ISNUMBER(MATCH(SUBSTITUTE(B927,"-",""),Kundenbestand!$C$5:$C$3004,0))),"x","")</f>
        <v/>
      </c>
      <c r="V927" s="35">
        <f t="shared" si="104"/>
        <v>0</v>
      </c>
    </row>
    <row r="928" spans="1:22" x14ac:dyDescent="0.3">
      <c r="A928" s="33" t="s">
        <v>4994</v>
      </c>
      <c r="B928" s="33" t="s">
        <v>4995</v>
      </c>
      <c r="C928" s="33" t="s">
        <v>233</v>
      </c>
      <c r="D928" s="33" t="s">
        <v>4996</v>
      </c>
      <c r="E928" s="33" t="s">
        <v>4997</v>
      </c>
      <c r="F928" s="33" t="s">
        <v>4998</v>
      </c>
      <c r="G928" s="34">
        <v>42716</v>
      </c>
      <c r="H928" s="33">
        <f t="shared" si="98"/>
        <v>2016</v>
      </c>
      <c r="I928" s="35">
        <v>140</v>
      </c>
      <c r="J928" s="36">
        <v>1.42</v>
      </c>
      <c r="K928" s="35">
        <f t="shared" si="99"/>
        <v>198.79999999999998</v>
      </c>
      <c r="L928" s="33" t="s">
        <v>77</v>
      </c>
      <c r="M928" s="33" t="s">
        <v>78</v>
      </c>
      <c r="N928" s="33" t="s">
        <v>4999</v>
      </c>
      <c r="O928" s="37" t="s">
        <v>118</v>
      </c>
      <c r="P928" s="33" t="str">
        <f t="shared" si="100"/>
        <v>ja</v>
      </c>
      <c r="Q928" s="33" t="str">
        <f t="shared" si="101"/>
        <v>2013–2016</v>
      </c>
      <c r="R928" s="38">
        <f t="shared" si="102"/>
        <v>0.4</v>
      </c>
      <c r="S928" s="35">
        <f t="shared" si="103"/>
        <v>119.27999999999999</v>
      </c>
      <c r="T928" s="39"/>
      <c r="U928" s="33" t="str">
        <f>IF(OR(T928="x",ISNUMBER(MATCH(SUBSTITUTE(A928,"-",""),Kundenbestand!$C$5:$C$3004,0)),ISNUMBER(MATCH(SUBSTITUTE(B928,"-",""),Kundenbestand!$C$5:$C$3004,0))),"x","")</f>
        <v/>
      </c>
      <c r="V928" s="35">
        <f t="shared" si="104"/>
        <v>0</v>
      </c>
    </row>
    <row r="929" spans="1:22" x14ac:dyDescent="0.3">
      <c r="A929" s="33" t="s">
        <v>5000</v>
      </c>
      <c r="B929" s="33" t="s">
        <v>5001</v>
      </c>
      <c r="C929" s="33" t="s">
        <v>233</v>
      </c>
      <c r="D929" s="33" t="s">
        <v>4224</v>
      </c>
      <c r="E929" s="33" t="s">
        <v>5002</v>
      </c>
      <c r="F929" s="33" t="s">
        <v>5003</v>
      </c>
      <c r="G929" s="34">
        <v>42750</v>
      </c>
      <c r="H929" s="33">
        <f t="shared" si="98"/>
        <v>2017</v>
      </c>
      <c r="I929" s="35">
        <v>182</v>
      </c>
      <c r="J929" s="36">
        <v>1.42</v>
      </c>
      <c r="K929" s="35">
        <f t="shared" si="99"/>
        <v>258.44</v>
      </c>
      <c r="L929" s="33" t="s">
        <v>77</v>
      </c>
      <c r="M929" s="33" t="s">
        <v>78</v>
      </c>
      <c r="N929" s="33" t="s">
        <v>5004</v>
      </c>
      <c r="O929" s="37" t="s">
        <v>94</v>
      </c>
      <c r="P929" s="33" t="str">
        <f t="shared" si="100"/>
        <v>ja</v>
      </c>
      <c r="Q929" s="33" t="str">
        <f t="shared" si="101"/>
        <v>2017–2020</v>
      </c>
      <c r="R929" s="38">
        <f t="shared" si="102"/>
        <v>0.25</v>
      </c>
      <c r="S929" s="35">
        <f t="shared" si="103"/>
        <v>193.82999999999998</v>
      </c>
      <c r="T929" s="39"/>
      <c r="U929" s="33" t="str">
        <f>IF(OR(T929="x",ISNUMBER(MATCH(SUBSTITUTE(A929,"-",""),Kundenbestand!$C$5:$C$3004,0)),ISNUMBER(MATCH(SUBSTITUTE(B929,"-",""),Kundenbestand!$C$5:$C$3004,0))),"x","")</f>
        <v/>
      </c>
      <c r="V929" s="35">
        <f t="shared" si="104"/>
        <v>0</v>
      </c>
    </row>
    <row r="930" spans="1:22" x14ac:dyDescent="0.3">
      <c r="A930" s="33" t="s">
        <v>5005</v>
      </c>
      <c r="B930" s="33" t="s">
        <v>5006</v>
      </c>
      <c r="C930" s="33" t="s">
        <v>233</v>
      </c>
      <c r="D930" s="33" t="s">
        <v>5007</v>
      </c>
      <c r="E930" s="33" t="s">
        <v>5008</v>
      </c>
      <c r="F930" s="33" t="s">
        <v>5009</v>
      </c>
      <c r="G930" s="34">
        <v>40805</v>
      </c>
      <c r="H930" s="33">
        <f t="shared" si="98"/>
        <v>2011</v>
      </c>
      <c r="I930" s="35">
        <v>105</v>
      </c>
      <c r="J930" s="36">
        <v>1.42</v>
      </c>
      <c r="K930" s="35">
        <f t="shared" si="99"/>
        <v>149.1</v>
      </c>
      <c r="L930" s="33" t="s">
        <v>77</v>
      </c>
      <c r="M930" s="33" t="s">
        <v>78</v>
      </c>
      <c r="N930" s="33" t="s">
        <v>5010</v>
      </c>
      <c r="O930" s="37" t="s">
        <v>118</v>
      </c>
      <c r="P930" s="33" t="str">
        <f t="shared" si="100"/>
        <v>ja</v>
      </c>
      <c r="Q930" s="33" t="str">
        <f t="shared" si="101"/>
        <v>bis 2012</v>
      </c>
      <c r="R930" s="38">
        <f t="shared" si="102"/>
        <v>0.5</v>
      </c>
      <c r="S930" s="35">
        <f t="shared" si="103"/>
        <v>74.55</v>
      </c>
      <c r="T930" s="39"/>
      <c r="U930" s="33" t="str">
        <f>IF(OR(T930="x",ISNUMBER(MATCH(SUBSTITUTE(A930,"-",""),Kundenbestand!$C$5:$C$3004,0)),ISNUMBER(MATCH(SUBSTITUTE(B930,"-",""),Kundenbestand!$C$5:$C$3004,0))),"x","")</f>
        <v/>
      </c>
      <c r="V930" s="35">
        <f t="shared" si="104"/>
        <v>0</v>
      </c>
    </row>
    <row r="931" spans="1:22" x14ac:dyDescent="0.3">
      <c r="A931" s="33" t="s">
        <v>5011</v>
      </c>
      <c r="B931" s="33" t="s">
        <v>5012</v>
      </c>
      <c r="C931" s="33" t="s">
        <v>233</v>
      </c>
      <c r="D931" s="33" t="s">
        <v>5013</v>
      </c>
      <c r="E931" s="33" t="s">
        <v>1817</v>
      </c>
      <c r="F931" s="33" t="s">
        <v>5014</v>
      </c>
      <c r="G931" s="34">
        <v>42750</v>
      </c>
      <c r="H931" s="33">
        <f t="shared" si="98"/>
        <v>2017</v>
      </c>
      <c r="I931" s="35">
        <v>182</v>
      </c>
      <c r="J931" s="36">
        <v>1.42</v>
      </c>
      <c r="K931" s="35">
        <f t="shared" si="99"/>
        <v>258.44</v>
      </c>
      <c r="L931" s="33" t="s">
        <v>77</v>
      </c>
      <c r="M931" s="33" t="s">
        <v>78</v>
      </c>
      <c r="N931" s="33" t="s">
        <v>5015</v>
      </c>
      <c r="O931" s="37" t="s">
        <v>87</v>
      </c>
      <c r="P931" s="33" t="str">
        <f t="shared" si="100"/>
        <v>ja</v>
      </c>
      <c r="Q931" s="33" t="str">
        <f t="shared" si="101"/>
        <v>2017–2020</v>
      </c>
      <c r="R931" s="38">
        <f t="shared" si="102"/>
        <v>0.25</v>
      </c>
      <c r="S931" s="35">
        <f t="shared" si="103"/>
        <v>193.82999999999998</v>
      </c>
      <c r="T931" s="39"/>
      <c r="U931" s="33" t="str">
        <f>IF(OR(T931="x",ISNUMBER(MATCH(SUBSTITUTE(A931,"-",""),Kundenbestand!$C$5:$C$3004,0)),ISNUMBER(MATCH(SUBSTITUTE(B931,"-",""),Kundenbestand!$C$5:$C$3004,0))),"x","")</f>
        <v/>
      </c>
      <c r="V931" s="35">
        <f t="shared" si="104"/>
        <v>0</v>
      </c>
    </row>
    <row r="932" spans="1:22" x14ac:dyDescent="0.3">
      <c r="A932" s="33" t="s">
        <v>5016</v>
      </c>
      <c r="B932" s="33" t="s">
        <v>5017</v>
      </c>
      <c r="C932" s="33" t="s">
        <v>233</v>
      </c>
      <c r="D932" s="33" t="s">
        <v>5018</v>
      </c>
      <c r="E932" s="33" t="s">
        <v>5019</v>
      </c>
      <c r="F932" s="33" t="s">
        <v>5020</v>
      </c>
      <c r="G932" s="34">
        <v>42672</v>
      </c>
      <c r="H932" s="33">
        <f t="shared" si="98"/>
        <v>2016</v>
      </c>
      <c r="I932" s="35">
        <v>118.99</v>
      </c>
      <c r="J932" s="36">
        <v>1.42</v>
      </c>
      <c r="K932" s="35">
        <f t="shared" si="99"/>
        <v>168.96579999999997</v>
      </c>
      <c r="L932" s="33" t="s">
        <v>77</v>
      </c>
      <c r="M932" s="33" t="s">
        <v>78</v>
      </c>
      <c r="N932" s="33" t="s">
        <v>5021</v>
      </c>
      <c r="O932" s="37" t="s">
        <v>118</v>
      </c>
      <c r="P932" s="33" t="str">
        <f t="shared" si="100"/>
        <v>ja</v>
      </c>
      <c r="Q932" s="33" t="str">
        <f t="shared" si="101"/>
        <v>2013–2016</v>
      </c>
      <c r="R932" s="38">
        <f t="shared" si="102"/>
        <v>0.4</v>
      </c>
      <c r="S932" s="35">
        <f t="shared" si="103"/>
        <v>101.37947999999999</v>
      </c>
      <c r="T932" s="39"/>
      <c r="U932" s="33" t="str">
        <f>IF(OR(T932="x",ISNUMBER(MATCH(SUBSTITUTE(A932,"-",""),Kundenbestand!$C$5:$C$3004,0)),ISNUMBER(MATCH(SUBSTITUTE(B932,"-",""),Kundenbestand!$C$5:$C$3004,0))),"x","")</f>
        <v/>
      </c>
      <c r="V932" s="35">
        <f t="shared" si="104"/>
        <v>0</v>
      </c>
    </row>
    <row r="933" spans="1:22" x14ac:dyDescent="0.3">
      <c r="A933" s="33" t="s">
        <v>5022</v>
      </c>
      <c r="B933" s="33" t="s">
        <v>5023</v>
      </c>
      <c r="C933" s="33" t="s">
        <v>233</v>
      </c>
      <c r="D933" s="33" t="s">
        <v>5024</v>
      </c>
      <c r="E933" s="33" t="s">
        <v>5025</v>
      </c>
      <c r="F933" s="33" t="s">
        <v>5026</v>
      </c>
      <c r="G933" s="34">
        <v>42672</v>
      </c>
      <c r="H933" s="33">
        <f t="shared" si="98"/>
        <v>2016</v>
      </c>
      <c r="I933" s="35">
        <v>140</v>
      </c>
      <c r="J933" s="36">
        <v>1.42</v>
      </c>
      <c r="K933" s="35">
        <f t="shared" si="99"/>
        <v>198.79999999999998</v>
      </c>
      <c r="L933" s="33" t="s">
        <v>77</v>
      </c>
      <c r="M933" s="33" t="s">
        <v>78</v>
      </c>
      <c r="N933" s="33" t="s">
        <v>5027</v>
      </c>
      <c r="O933" s="37" t="s">
        <v>94</v>
      </c>
      <c r="P933" s="33" t="str">
        <f t="shared" si="100"/>
        <v>ja</v>
      </c>
      <c r="Q933" s="33" t="str">
        <f t="shared" si="101"/>
        <v>2013–2016</v>
      </c>
      <c r="R933" s="38">
        <f t="shared" si="102"/>
        <v>0.4</v>
      </c>
      <c r="S933" s="35">
        <f t="shared" si="103"/>
        <v>119.27999999999999</v>
      </c>
      <c r="T933" s="39"/>
      <c r="U933" s="33" t="str">
        <f>IF(OR(T933="x",ISNUMBER(MATCH(SUBSTITUTE(A933,"-",""),Kundenbestand!$C$5:$C$3004,0)),ISNUMBER(MATCH(SUBSTITUTE(B933,"-",""),Kundenbestand!$C$5:$C$3004,0))),"x","")</f>
        <v/>
      </c>
      <c r="V933" s="35">
        <f t="shared" si="104"/>
        <v>0</v>
      </c>
    </row>
    <row r="934" spans="1:22" x14ac:dyDescent="0.3">
      <c r="A934" s="33" t="s">
        <v>5028</v>
      </c>
      <c r="B934" s="33" t="s">
        <v>5029</v>
      </c>
      <c r="C934" s="33" t="s">
        <v>233</v>
      </c>
      <c r="D934" s="33" t="s">
        <v>5030</v>
      </c>
      <c r="E934" s="33" t="s">
        <v>5031</v>
      </c>
      <c r="F934" s="33" t="s">
        <v>5032</v>
      </c>
      <c r="G934" s="34">
        <v>42772</v>
      </c>
      <c r="H934" s="33">
        <f t="shared" si="98"/>
        <v>2017</v>
      </c>
      <c r="I934" s="35">
        <v>140</v>
      </c>
      <c r="J934" s="36">
        <v>1.42</v>
      </c>
      <c r="K934" s="35">
        <f t="shared" si="99"/>
        <v>198.79999999999998</v>
      </c>
      <c r="L934" s="33" t="s">
        <v>77</v>
      </c>
      <c r="M934" s="33" t="s">
        <v>78</v>
      </c>
      <c r="N934" s="33" t="s">
        <v>5033</v>
      </c>
      <c r="O934" s="37" t="s">
        <v>87</v>
      </c>
      <c r="P934" s="33" t="str">
        <f t="shared" si="100"/>
        <v>ja</v>
      </c>
      <c r="Q934" s="33" t="str">
        <f t="shared" si="101"/>
        <v>2017–2020</v>
      </c>
      <c r="R934" s="38">
        <f t="shared" si="102"/>
        <v>0.25</v>
      </c>
      <c r="S934" s="35">
        <f t="shared" si="103"/>
        <v>149.1</v>
      </c>
      <c r="T934" s="39"/>
      <c r="U934" s="33" t="str">
        <f>IF(OR(T934="x",ISNUMBER(MATCH(SUBSTITUTE(A934,"-",""),Kundenbestand!$C$5:$C$3004,0)),ISNUMBER(MATCH(SUBSTITUTE(B934,"-",""),Kundenbestand!$C$5:$C$3004,0))),"x","")</f>
        <v/>
      </c>
      <c r="V934" s="35">
        <f t="shared" si="104"/>
        <v>0</v>
      </c>
    </row>
    <row r="935" spans="1:22" x14ac:dyDescent="0.3">
      <c r="A935" s="33" t="s">
        <v>5034</v>
      </c>
      <c r="B935" s="33" t="s">
        <v>5035</v>
      </c>
      <c r="C935" s="33" t="s">
        <v>233</v>
      </c>
      <c r="D935" s="33" t="s">
        <v>3066</v>
      </c>
      <c r="E935" s="33" t="s">
        <v>5036</v>
      </c>
      <c r="F935" s="33" t="s">
        <v>5037</v>
      </c>
      <c r="G935" s="34">
        <v>42653</v>
      </c>
      <c r="H935" s="33">
        <f t="shared" si="98"/>
        <v>2016</v>
      </c>
      <c r="I935" s="35">
        <v>238</v>
      </c>
      <c r="J935" s="36">
        <v>1.42</v>
      </c>
      <c r="K935" s="35">
        <f t="shared" si="99"/>
        <v>337.96</v>
      </c>
      <c r="L935" s="33" t="s">
        <v>77</v>
      </c>
      <c r="M935" s="33" t="s">
        <v>78</v>
      </c>
      <c r="N935" s="33" t="s">
        <v>5038</v>
      </c>
      <c r="O935" s="37" t="s">
        <v>94</v>
      </c>
      <c r="P935" s="33" t="str">
        <f t="shared" si="100"/>
        <v>ja</v>
      </c>
      <c r="Q935" s="33" t="str">
        <f t="shared" si="101"/>
        <v>2013–2016</v>
      </c>
      <c r="R935" s="38">
        <f t="shared" si="102"/>
        <v>0.4</v>
      </c>
      <c r="S935" s="35">
        <f t="shared" si="103"/>
        <v>202.77599999999998</v>
      </c>
      <c r="T935" s="39"/>
      <c r="U935" s="33" t="str">
        <f>IF(OR(T935="x",ISNUMBER(MATCH(SUBSTITUTE(A935,"-",""),Kundenbestand!$C$5:$C$3004,0)),ISNUMBER(MATCH(SUBSTITUTE(B935,"-",""),Kundenbestand!$C$5:$C$3004,0))),"x","")</f>
        <v/>
      </c>
      <c r="V935" s="35">
        <f t="shared" si="104"/>
        <v>0</v>
      </c>
    </row>
    <row r="936" spans="1:22" x14ac:dyDescent="0.3">
      <c r="A936" s="33" t="s">
        <v>5039</v>
      </c>
      <c r="B936" s="33" t="s">
        <v>5040</v>
      </c>
      <c r="C936" s="33" t="s">
        <v>233</v>
      </c>
      <c r="D936" s="33" t="s">
        <v>4298</v>
      </c>
      <c r="E936" s="33" t="s">
        <v>5041</v>
      </c>
      <c r="F936" s="33" t="s">
        <v>289</v>
      </c>
      <c r="G936" s="34">
        <v>42672</v>
      </c>
      <c r="H936" s="33">
        <f t="shared" si="98"/>
        <v>2016</v>
      </c>
      <c r="I936" s="35">
        <v>336</v>
      </c>
      <c r="J936" s="36">
        <v>1.42</v>
      </c>
      <c r="K936" s="35">
        <f t="shared" si="99"/>
        <v>477.12</v>
      </c>
      <c r="L936" s="33" t="s">
        <v>77</v>
      </c>
      <c r="M936" s="33" t="s">
        <v>78</v>
      </c>
      <c r="N936" s="33" t="s">
        <v>5042</v>
      </c>
      <c r="O936" s="37" t="s">
        <v>80</v>
      </c>
      <c r="P936" s="33" t="str">
        <f t="shared" si="100"/>
        <v>ja</v>
      </c>
      <c r="Q936" s="33" t="str">
        <f t="shared" si="101"/>
        <v>2013–2016</v>
      </c>
      <c r="R936" s="38">
        <f t="shared" si="102"/>
        <v>0.4</v>
      </c>
      <c r="S936" s="35">
        <f t="shared" si="103"/>
        <v>286.27199999999999</v>
      </c>
      <c r="T936" s="39"/>
      <c r="U936" s="33" t="str">
        <f>IF(OR(T936="x",ISNUMBER(MATCH(SUBSTITUTE(A936,"-",""),Kundenbestand!$C$5:$C$3004,0)),ISNUMBER(MATCH(SUBSTITUTE(B936,"-",""),Kundenbestand!$C$5:$C$3004,0))),"x","")</f>
        <v/>
      </c>
      <c r="V936" s="35">
        <f t="shared" si="104"/>
        <v>0</v>
      </c>
    </row>
    <row r="937" spans="1:22" x14ac:dyDescent="0.3">
      <c r="A937" s="33" t="s">
        <v>5043</v>
      </c>
      <c r="B937" s="33" t="s">
        <v>5044</v>
      </c>
      <c r="C937" s="33" t="s">
        <v>233</v>
      </c>
      <c r="D937" s="33" t="s">
        <v>5045</v>
      </c>
      <c r="E937" s="33" t="s">
        <v>5046</v>
      </c>
      <c r="F937" s="33" t="s">
        <v>5047</v>
      </c>
      <c r="G937" s="34">
        <v>42653</v>
      </c>
      <c r="H937" s="33">
        <f t="shared" si="98"/>
        <v>2016</v>
      </c>
      <c r="I937" s="35">
        <v>238</v>
      </c>
      <c r="J937" s="36">
        <v>1.42</v>
      </c>
      <c r="K937" s="35">
        <f t="shared" si="99"/>
        <v>337.96</v>
      </c>
      <c r="L937" s="33" t="s">
        <v>77</v>
      </c>
      <c r="M937" s="33" t="s">
        <v>78</v>
      </c>
      <c r="N937" s="33" t="s">
        <v>5048</v>
      </c>
      <c r="O937" s="37" t="s">
        <v>80</v>
      </c>
      <c r="P937" s="33" t="str">
        <f t="shared" si="100"/>
        <v>ja</v>
      </c>
      <c r="Q937" s="33" t="str">
        <f t="shared" si="101"/>
        <v>2013–2016</v>
      </c>
      <c r="R937" s="38">
        <f t="shared" si="102"/>
        <v>0.4</v>
      </c>
      <c r="S937" s="35">
        <f t="shared" si="103"/>
        <v>202.77599999999998</v>
      </c>
      <c r="T937" s="39"/>
      <c r="U937" s="33" t="str">
        <f>IF(OR(T937="x",ISNUMBER(MATCH(SUBSTITUTE(A937,"-",""),Kundenbestand!$C$5:$C$3004,0)),ISNUMBER(MATCH(SUBSTITUTE(B937,"-",""),Kundenbestand!$C$5:$C$3004,0))),"x","")</f>
        <v/>
      </c>
      <c r="V937" s="35">
        <f t="shared" si="104"/>
        <v>0</v>
      </c>
    </row>
    <row r="938" spans="1:22" x14ac:dyDescent="0.3">
      <c r="A938" s="33" t="s">
        <v>5049</v>
      </c>
      <c r="B938" s="33" t="s">
        <v>5050</v>
      </c>
      <c r="C938" s="33" t="s">
        <v>233</v>
      </c>
      <c r="D938" s="33" t="s">
        <v>5051</v>
      </c>
      <c r="E938" s="33" t="s">
        <v>5052</v>
      </c>
      <c r="F938" s="33" t="s">
        <v>5053</v>
      </c>
      <c r="G938" s="34">
        <v>42800</v>
      </c>
      <c r="H938" s="33">
        <f t="shared" si="98"/>
        <v>2017</v>
      </c>
      <c r="I938" s="35">
        <v>196</v>
      </c>
      <c r="J938" s="36">
        <v>1.42</v>
      </c>
      <c r="K938" s="35">
        <f t="shared" si="99"/>
        <v>278.32</v>
      </c>
      <c r="L938" s="33" t="s">
        <v>77</v>
      </c>
      <c r="M938" s="33" t="s">
        <v>78</v>
      </c>
      <c r="N938" s="33" t="s">
        <v>5054</v>
      </c>
      <c r="O938" s="37" t="s">
        <v>87</v>
      </c>
      <c r="P938" s="33" t="str">
        <f t="shared" si="100"/>
        <v>ja</v>
      </c>
      <c r="Q938" s="33" t="str">
        <f t="shared" si="101"/>
        <v>2017–2020</v>
      </c>
      <c r="R938" s="38">
        <f t="shared" si="102"/>
        <v>0.25</v>
      </c>
      <c r="S938" s="35">
        <f t="shared" si="103"/>
        <v>208.74</v>
      </c>
      <c r="T938" s="39"/>
      <c r="U938" s="33" t="str">
        <f>IF(OR(T938="x",ISNUMBER(MATCH(SUBSTITUTE(A938,"-",""),Kundenbestand!$C$5:$C$3004,0)),ISNUMBER(MATCH(SUBSTITUTE(B938,"-",""),Kundenbestand!$C$5:$C$3004,0))),"x","")</f>
        <v/>
      </c>
      <c r="V938" s="35">
        <f t="shared" si="104"/>
        <v>0</v>
      </c>
    </row>
    <row r="939" spans="1:22" x14ac:dyDescent="0.3">
      <c r="A939" s="33" t="s">
        <v>5055</v>
      </c>
      <c r="B939" s="33" t="s">
        <v>5056</v>
      </c>
      <c r="C939" s="33" t="s">
        <v>233</v>
      </c>
      <c r="D939" s="33" t="s">
        <v>259</v>
      </c>
      <c r="E939" s="33" t="s">
        <v>5057</v>
      </c>
      <c r="F939" s="33" t="s">
        <v>5058</v>
      </c>
      <c r="G939" s="34">
        <v>42421</v>
      </c>
      <c r="H939" s="33">
        <f t="shared" si="98"/>
        <v>2016</v>
      </c>
      <c r="I939" s="35">
        <v>168</v>
      </c>
      <c r="J939" s="36">
        <v>1.42</v>
      </c>
      <c r="K939" s="35">
        <f t="shared" si="99"/>
        <v>238.56</v>
      </c>
      <c r="L939" s="33" t="s">
        <v>77</v>
      </c>
      <c r="M939" s="33" t="s">
        <v>78</v>
      </c>
      <c r="N939" s="33" t="s">
        <v>5059</v>
      </c>
      <c r="O939" s="37" t="s">
        <v>94</v>
      </c>
      <c r="P939" s="33" t="str">
        <f t="shared" si="100"/>
        <v>ja</v>
      </c>
      <c r="Q939" s="33" t="str">
        <f t="shared" si="101"/>
        <v>2013–2016</v>
      </c>
      <c r="R939" s="38">
        <f t="shared" si="102"/>
        <v>0.4</v>
      </c>
      <c r="S939" s="35">
        <f t="shared" si="103"/>
        <v>143.136</v>
      </c>
      <c r="T939" s="39"/>
      <c r="U939" s="33" t="str">
        <f>IF(OR(T939="x",ISNUMBER(MATCH(SUBSTITUTE(A939,"-",""),Kundenbestand!$C$5:$C$3004,0)),ISNUMBER(MATCH(SUBSTITUTE(B939,"-",""),Kundenbestand!$C$5:$C$3004,0))),"x","")</f>
        <v/>
      </c>
      <c r="V939" s="35">
        <f t="shared" si="104"/>
        <v>0</v>
      </c>
    </row>
    <row r="940" spans="1:22" x14ac:dyDescent="0.3">
      <c r="A940" s="33" t="s">
        <v>5060</v>
      </c>
      <c r="B940" s="33" t="s">
        <v>5061</v>
      </c>
      <c r="C940" s="33" t="s">
        <v>233</v>
      </c>
      <c r="D940" s="33" t="s">
        <v>259</v>
      </c>
      <c r="E940" s="33" t="s">
        <v>5062</v>
      </c>
      <c r="F940" s="33" t="s">
        <v>907</v>
      </c>
      <c r="G940" s="34">
        <v>42442</v>
      </c>
      <c r="H940" s="33">
        <f t="shared" si="98"/>
        <v>2016</v>
      </c>
      <c r="I940" s="35">
        <v>126</v>
      </c>
      <c r="J940" s="36">
        <v>1.42</v>
      </c>
      <c r="K940" s="35">
        <f t="shared" si="99"/>
        <v>178.92</v>
      </c>
      <c r="L940" s="33" t="s">
        <v>77</v>
      </c>
      <c r="M940" s="33" t="s">
        <v>78</v>
      </c>
      <c r="N940" s="33" t="s">
        <v>5063</v>
      </c>
      <c r="O940" s="37" t="s">
        <v>94</v>
      </c>
      <c r="P940" s="33" t="str">
        <f t="shared" si="100"/>
        <v>ja</v>
      </c>
      <c r="Q940" s="33" t="str">
        <f t="shared" si="101"/>
        <v>2013–2016</v>
      </c>
      <c r="R940" s="38">
        <f t="shared" si="102"/>
        <v>0.4</v>
      </c>
      <c r="S940" s="35">
        <f t="shared" si="103"/>
        <v>107.35199999999999</v>
      </c>
      <c r="T940" s="39"/>
      <c r="U940" s="33" t="str">
        <f>IF(OR(T940="x",ISNUMBER(MATCH(SUBSTITUTE(A940,"-",""),Kundenbestand!$C$5:$C$3004,0)),ISNUMBER(MATCH(SUBSTITUTE(B940,"-",""),Kundenbestand!$C$5:$C$3004,0))),"x","")</f>
        <v/>
      </c>
      <c r="V940" s="35">
        <f t="shared" si="104"/>
        <v>0</v>
      </c>
    </row>
    <row r="941" spans="1:22" x14ac:dyDescent="0.3">
      <c r="A941" s="33" t="s">
        <v>5064</v>
      </c>
      <c r="B941" s="33" t="s">
        <v>5065</v>
      </c>
      <c r="C941" s="33" t="s">
        <v>233</v>
      </c>
      <c r="D941" s="33" t="s">
        <v>259</v>
      </c>
      <c r="E941" s="33" t="s">
        <v>5066</v>
      </c>
      <c r="F941" s="33"/>
      <c r="G941" s="34">
        <v>42449</v>
      </c>
      <c r="H941" s="33">
        <f t="shared" si="98"/>
        <v>2016</v>
      </c>
      <c r="I941" s="35">
        <v>126</v>
      </c>
      <c r="J941" s="36">
        <v>1.42</v>
      </c>
      <c r="K941" s="35">
        <f t="shared" si="99"/>
        <v>178.92</v>
      </c>
      <c r="L941" s="33" t="s">
        <v>77</v>
      </c>
      <c r="M941" s="33" t="s">
        <v>78</v>
      </c>
      <c r="N941" s="33" t="s">
        <v>5067</v>
      </c>
      <c r="O941" s="37" t="s">
        <v>94</v>
      </c>
      <c r="P941" s="33" t="str">
        <f t="shared" si="100"/>
        <v>ja</v>
      </c>
      <c r="Q941" s="33" t="str">
        <f t="shared" si="101"/>
        <v>2013–2016</v>
      </c>
      <c r="R941" s="38">
        <f t="shared" si="102"/>
        <v>0.4</v>
      </c>
      <c r="S941" s="35">
        <f t="shared" si="103"/>
        <v>107.35199999999999</v>
      </c>
      <c r="T941" s="39"/>
      <c r="U941" s="33" t="str">
        <f>IF(OR(T941="x",ISNUMBER(MATCH(SUBSTITUTE(A941,"-",""),Kundenbestand!$C$5:$C$3004,0)),ISNUMBER(MATCH(SUBSTITUTE(B941,"-",""),Kundenbestand!$C$5:$C$3004,0))),"x","")</f>
        <v/>
      </c>
      <c r="V941" s="35">
        <f t="shared" si="104"/>
        <v>0</v>
      </c>
    </row>
    <row r="942" spans="1:22" x14ac:dyDescent="0.3">
      <c r="A942" s="33" t="s">
        <v>5068</v>
      </c>
      <c r="B942" s="33" t="s">
        <v>5069</v>
      </c>
      <c r="C942" s="33" t="s">
        <v>233</v>
      </c>
      <c r="D942" s="33" t="s">
        <v>1354</v>
      </c>
      <c r="E942" s="33" t="s">
        <v>5070</v>
      </c>
      <c r="F942" s="33" t="s">
        <v>5071</v>
      </c>
      <c r="G942" s="34">
        <v>39475</v>
      </c>
      <c r="H942" s="33">
        <f t="shared" si="98"/>
        <v>2008</v>
      </c>
      <c r="I942" s="35">
        <v>112</v>
      </c>
      <c r="J942" s="36">
        <v>1.42</v>
      </c>
      <c r="K942" s="35">
        <f t="shared" si="99"/>
        <v>159.04</v>
      </c>
      <c r="L942" s="33" t="s">
        <v>77</v>
      </c>
      <c r="M942" s="33" t="s">
        <v>78</v>
      </c>
      <c r="N942" s="33" t="s">
        <v>5072</v>
      </c>
      <c r="O942" s="37" t="s">
        <v>94</v>
      </c>
      <c r="P942" s="33" t="str">
        <f t="shared" si="100"/>
        <v>ja</v>
      </c>
      <c r="Q942" s="33" t="str">
        <f t="shared" si="101"/>
        <v>bis 2012</v>
      </c>
      <c r="R942" s="38">
        <f t="shared" si="102"/>
        <v>0.5</v>
      </c>
      <c r="S942" s="35">
        <f t="shared" si="103"/>
        <v>79.52</v>
      </c>
      <c r="T942" s="39"/>
      <c r="U942" s="33" t="str">
        <f>IF(OR(T942="x",ISNUMBER(MATCH(SUBSTITUTE(A942,"-",""),Kundenbestand!$C$5:$C$3004,0)),ISNUMBER(MATCH(SUBSTITUTE(B942,"-",""),Kundenbestand!$C$5:$C$3004,0))),"x","")</f>
        <v/>
      </c>
      <c r="V942" s="35">
        <f t="shared" si="104"/>
        <v>0</v>
      </c>
    </row>
    <row r="943" spans="1:22" x14ac:dyDescent="0.3">
      <c r="A943" s="33" t="s">
        <v>5073</v>
      </c>
      <c r="B943" s="33" t="s">
        <v>5074</v>
      </c>
      <c r="C943" s="33" t="s">
        <v>233</v>
      </c>
      <c r="D943" s="33" t="s">
        <v>5075</v>
      </c>
      <c r="E943" s="33" t="s">
        <v>5076</v>
      </c>
      <c r="F943" s="33" t="s">
        <v>5077</v>
      </c>
      <c r="G943" s="34">
        <v>31173</v>
      </c>
      <c r="H943" s="33">
        <f t="shared" si="98"/>
        <v>1985</v>
      </c>
      <c r="I943" s="35">
        <v>154.01</v>
      </c>
      <c r="J943" s="36">
        <v>1.42</v>
      </c>
      <c r="K943" s="35">
        <f t="shared" si="99"/>
        <v>218.69419999999997</v>
      </c>
      <c r="L943" s="33" t="s">
        <v>77</v>
      </c>
      <c r="M943" s="33" t="s">
        <v>78</v>
      </c>
      <c r="N943" s="33" t="s">
        <v>5078</v>
      </c>
      <c r="O943" s="37" t="s">
        <v>94</v>
      </c>
      <c r="P943" s="33" t="str">
        <f t="shared" si="100"/>
        <v>ja</v>
      </c>
      <c r="Q943" s="33" t="str">
        <f t="shared" si="101"/>
        <v>bis 2012</v>
      </c>
      <c r="R943" s="38">
        <f t="shared" si="102"/>
        <v>0.5</v>
      </c>
      <c r="S943" s="35">
        <f t="shared" si="103"/>
        <v>109.34709999999998</v>
      </c>
      <c r="T943" s="39"/>
      <c r="U943" s="33" t="str">
        <f>IF(OR(T943="x",ISNUMBER(MATCH(SUBSTITUTE(A943,"-",""),Kundenbestand!$C$5:$C$3004,0)),ISNUMBER(MATCH(SUBSTITUTE(B943,"-",""),Kundenbestand!$C$5:$C$3004,0))),"x","")</f>
        <v/>
      </c>
      <c r="V943" s="35">
        <f t="shared" si="104"/>
        <v>0</v>
      </c>
    </row>
    <row r="944" spans="1:22" x14ac:dyDescent="0.3">
      <c r="A944" s="33" t="s">
        <v>5079</v>
      </c>
      <c r="B944" s="33" t="s">
        <v>5080</v>
      </c>
      <c r="C944" s="33" t="s">
        <v>233</v>
      </c>
      <c r="D944" s="33" t="s">
        <v>5075</v>
      </c>
      <c r="E944" s="33" t="s">
        <v>5081</v>
      </c>
      <c r="F944" s="33" t="s">
        <v>5077</v>
      </c>
      <c r="G944" s="34">
        <v>42281</v>
      </c>
      <c r="H944" s="33">
        <f t="shared" si="98"/>
        <v>2015</v>
      </c>
      <c r="I944" s="35">
        <v>154.01</v>
      </c>
      <c r="J944" s="36">
        <v>1.42</v>
      </c>
      <c r="K944" s="35">
        <f t="shared" si="99"/>
        <v>218.69419999999997</v>
      </c>
      <c r="L944" s="33" t="s">
        <v>77</v>
      </c>
      <c r="M944" s="33" t="s">
        <v>78</v>
      </c>
      <c r="N944" s="33" t="s">
        <v>5078</v>
      </c>
      <c r="O944" s="37" t="s">
        <v>94</v>
      </c>
      <c r="P944" s="33" t="str">
        <f t="shared" si="100"/>
        <v>ja</v>
      </c>
      <c r="Q944" s="33" t="str">
        <f t="shared" si="101"/>
        <v>2013–2016</v>
      </c>
      <c r="R944" s="38">
        <f t="shared" si="102"/>
        <v>0.4</v>
      </c>
      <c r="S944" s="35">
        <f t="shared" si="103"/>
        <v>131.21651999999997</v>
      </c>
      <c r="T944" s="39"/>
      <c r="U944" s="33" t="str">
        <f>IF(OR(T944="x",ISNUMBER(MATCH(SUBSTITUTE(A944,"-",""),Kundenbestand!$C$5:$C$3004,0)),ISNUMBER(MATCH(SUBSTITUTE(B944,"-",""),Kundenbestand!$C$5:$C$3004,0))),"x","")</f>
        <v/>
      </c>
      <c r="V944" s="35">
        <f t="shared" si="104"/>
        <v>0</v>
      </c>
    </row>
    <row r="945" spans="1:22" x14ac:dyDescent="0.3">
      <c r="A945" s="33" t="s">
        <v>5082</v>
      </c>
      <c r="B945" s="33" t="s">
        <v>5083</v>
      </c>
      <c r="C945" s="33" t="s">
        <v>233</v>
      </c>
      <c r="D945" s="33" t="s">
        <v>838</v>
      </c>
      <c r="E945" s="33" t="s">
        <v>5084</v>
      </c>
      <c r="F945" s="33" t="s">
        <v>5085</v>
      </c>
      <c r="G945" s="34">
        <v>42337</v>
      </c>
      <c r="H945" s="33">
        <f t="shared" si="98"/>
        <v>2015</v>
      </c>
      <c r="I945" s="35">
        <v>147</v>
      </c>
      <c r="J945" s="36">
        <v>1.42</v>
      </c>
      <c r="K945" s="35">
        <f t="shared" si="99"/>
        <v>208.73999999999998</v>
      </c>
      <c r="L945" s="33" t="s">
        <v>77</v>
      </c>
      <c r="M945" s="33" t="s">
        <v>78</v>
      </c>
      <c r="N945" s="33" t="s">
        <v>5086</v>
      </c>
      <c r="O945" s="37" t="s">
        <v>94</v>
      </c>
      <c r="P945" s="33" t="str">
        <f t="shared" si="100"/>
        <v>ja</v>
      </c>
      <c r="Q945" s="33" t="str">
        <f t="shared" si="101"/>
        <v>2013–2016</v>
      </c>
      <c r="R945" s="38">
        <f t="shared" si="102"/>
        <v>0.4</v>
      </c>
      <c r="S945" s="35">
        <f t="shared" si="103"/>
        <v>125.24399999999999</v>
      </c>
      <c r="T945" s="39"/>
      <c r="U945" s="33" t="str">
        <f>IF(OR(T945="x",ISNUMBER(MATCH(SUBSTITUTE(A945,"-",""),Kundenbestand!$C$5:$C$3004,0)),ISNUMBER(MATCH(SUBSTITUTE(B945,"-",""),Kundenbestand!$C$5:$C$3004,0))),"x","")</f>
        <v/>
      </c>
      <c r="V945" s="35">
        <f t="shared" si="104"/>
        <v>0</v>
      </c>
    </row>
    <row r="946" spans="1:22" x14ac:dyDescent="0.3">
      <c r="A946" s="33" t="s">
        <v>5087</v>
      </c>
      <c r="B946" s="33" t="s">
        <v>5088</v>
      </c>
      <c r="C946" s="33" t="s">
        <v>233</v>
      </c>
      <c r="D946" s="33" t="s">
        <v>5089</v>
      </c>
      <c r="E946" s="33" t="s">
        <v>5090</v>
      </c>
      <c r="F946" s="33"/>
      <c r="G946" s="34">
        <v>42337</v>
      </c>
      <c r="H946" s="33">
        <f t="shared" si="98"/>
        <v>2015</v>
      </c>
      <c r="I946" s="35">
        <v>112</v>
      </c>
      <c r="J946" s="36">
        <v>1.42</v>
      </c>
      <c r="K946" s="35">
        <f t="shared" si="99"/>
        <v>159.04</v>
      </c>
      <c r="L946" s="33" t="s">
        <v>77</v>
      </c>
      <c r="M946" s="33" t="s">
        <v>78</v>
      </c>
      <c r="N946" s="33" t="s">
        <v>5091</v>
      </c>
      <c r="O946" s="37" t="s">
        <v>94</v>
      </c>
      <c r="P946" s="33" t="str">
        <f t="shared" si="100"/>
        <v>ja</v>
      </c>
      <c r="Q946" s="33" t="str">
        <f t="shared" si="101"/>
        <v>2013–2016</v>
      </c>
      <c r="R946" s="38">
        <f t="shared" si="102"/>
        <v>0.4</v>
      </c>
      <c r="S946" s="35">
        <f t="shared" si="103"/>
        <v>95.423999999999992</v>
      </c>
      <c r="T946" s="39"/>
      <c r="U946" s="33" t="str">
        <f>IF(OR(T946="x",ISNUMBER(MATCH(SUBSTITUTE(A946,"-",""),Kundenbestand!$C$5:$C$3004,0)),ISNUMBER(MATCH(SUBSTITUTE(B946,"-",""),Kundenbestand!$C$5:$C$3004,0))),"x","")</f>
        <v/>
      </c>
      <c r="V946" s="35">
        <f t="shared" si="104"/>
        <v>0</v>
      </c>
    </row>
    <row r="947" spans="1:22" x14ac:dyDescent="0.3">
      <c r="A947" s="33" t="s">
        <v>5092</v>
      </c>
      <c r="B947" s="33" t="s">
        <v>5093</v>
      </c>
      <c r="C947" s="33" t="s">
        <v>233</v>
      </c>
      <c r="D947" s="33" t="s">
        <v>5094</v>
      </c>
      <c r="E947" s="33" t="s">
        <v>5095</v>
      </c>
      <c r="F947" s="33" t="s">
        <v>5096</v>
      </c>
      <c r="G947" s="34">
        <v>42442</v>
      </c>
      <c r="H947" s="33">
        <f t="shared" si="98"/>
        <v>2016</v>
      </c>
      <c r="I947" s="35">
        <v>126</v>
      </c>
      <c r="J947" s="36">
        <v>1.42</v>
      </c>
      <c r="K947" s="35">
        <f t="shared" si="99"/>
        <v>178.92</v>
      </c>
      <c r="L947" s="33" t="s">
        <v>77</v>
      </c>
      <c r="M947" s="33" t="s">
        <v>78</v>
      </c>
      <c r="N947" s="33" t="s">
        <v>5097</v>
      </c>
      <c r="O947" s="37" t="s">
        <v>80</v>
      </c>
      <c r="P947" s="33" t="str">
        <f t="shared" si="100"/>
        <v>ja</v>
      </c>
      <c r="Q947" s="33" t="str">
        <f t="shared" si="101"/>
        <v>2013–2016</v>
      </c>
      <c r="R947" s="38">
        <f t="shared" si="102"/>
        <v>0.4</v>
      </c>
      <c r="S947" s="35">
        <f t="shared" si="103"/>
        <v>107.35199999999999</v>
      </c>
      <c r="T947" s="39"/>
      <c r="U947" s="33" t="str">
        <f>IF(OR(T947="x",ISNUMBER(MATCH(SUBSTITUTE(A947,"-",""),Kundenbestand!$C$5:$C$3004,0)),ISNUMBER(MATCH(SUBSTITUTE(B947,"-",""),Kundenbestand!$C$5:$C$3004,0))),"x","")</f>
        <v/>
      </c>
      <c r="V947" s="35">
        <f t="shared" si="104"/>
        <v>0</v>
      </c>
    </row>
    <row r="948" spans="1:22" x14ac:dyDescent="0.3">
      <c r="A948" s="33" t="s">
        <v>5098</v>
      </c>
      <c r="B948" s="33" t="s">
        <v>5099</v>
      </c>
      <c r="C948" s="33" t="s">
        <v>233</v>
      </c>
      <c r="D948" s="33" t="s">
        <v>885</v>
      </c>
      <c r="E948" s="33" t="s">
        <v>5100</v>
      </c>
      <c r="F948" s="33"/>
      <c r="G948" s="34">
        <v>40902</v>
      </c>
      <c r="H948" s="33">
        <f t="shared" si="98"/>
        <v>2011</v>
      </c>
      <c r="I948" s="35">
        <v>98</v>
      </c>
      <c r="J948" s="36">
        <v>1.42</v>
      </c>
      <c r="K948" s="35">
        <f t="shared" si="99"/>
        <v>139.16</v>
      </c>
      <c r="L948" s="33" t="s">
        <v>77</v>
      </c>
      <c r="M948" s="33" t="s">
        <v>78</v>
      </c>
      <c r="N948" s="33" t="s">
        <v>5101</v>
      </c>
      <c r="O948" s="37" t="s">
        <v>87</v>
      </c>
      <c r="P948" s="33" t="str">
        <f t="shared" si="100"/>
        <v>ja</v>
      </c>
      <c r="Q948" s="33" t="str">
        <f t="shared" si="101"/>
        <v>bis 2012</v>
      </c>
      <c r="R948" s="38">
        <f t="shared" si="102"/>
        <v>0.5</v>
      </c>
      <c r="S948" s="35">
        <f t="shared" si="103"/>
        <v>69.58</v>
      </c>
      <c r="T948" s="39"/>
      <c r="U948" s="33" t="str">
        <f>IF(OR(T948="x",ISNUMBER(MATCH(SUBSTITUTE(A948,"-",""),Kundenbestand!$C$5:$C$3004,0)),ISNUMBER(MATCH(SUBSTITUTE(B948,"-",""),Kundenbestand!$C$5:$C$3004,0))),"x","")</f>
        <v/>
      </c>
      <c r="V948" s="35">
        <f t="shared" si="104"/>
        <v>0</v>
      </c>
    </row>
    <row r="949" spans="1:22" x14ac:dyDescent="0.3">
      <c r="A949" s="33" t="s">
        <v>5102</v>
      </c>
      <c r="B949" s="33" t="s">
        <v>5103</v>
      </c>
      <c r="C949" s="33" t="s">
        <v>233</v>
      </c>
      <c r="D949" s="33" t="s">
        <v>885</v>
      </c>
      <c r="E949" s="33" t="s">
        <v>5104</v>
      </c>
      <c r="F949" s="33" t="s">
        <v>5105</v>
      </c>
      <c r="G949" s="34">
        <v>41987</v>
      </c>
      <c r="H949" s="33">
        <f t="shared" si="98"/>
        <v>2014</v>
      </c>
      <c r="I949" s="35">
        <v>154.01</v>
      </c>
      <c r="J949" s="36">
        <v>1.42</v>
      </c>
      <c r="K949" s="35">
        <f t="shared" si="99"/>
        <v>218.69419999999997</v>
      </c>
      <c r="L949" s="33" t="s">
        <v>77</v>
      </c>
      <c r="M949" s="33" t="s">
        <v>78</v>
      </c>
      <c r="N949" s="33" t="s">
        <v>5106</v>
      </c>
      <c r="O949" s="37" t="s">
        <v>87</v>
      </c>
      <c r="P949" s="33" t="str">
        <f t="shared" si="100"/>
        <v>ja</v>
      </c>
      <c r="Q949" s="33" t="str">
        <f t="shared" si="101"/>
        <v>2013–2016</v>
      </c>
      <c r="R949" s="38">
        <f t="shared" si="102"/>
        <v>0.4</v>
      </c>
      <c r="S949" s="35">
        <f t="shared" si="103"/>
        <v>131.21651999999997</v>
      </c>
      <c r="T949" s="39"/>
      <c r="U949" s="33" t="str">
        <f>IF(OR(T949="x",ISNUMBER(MATCH(SUBSTITUTE(A949,"-",""),Kundenbestand!$C$5:$C$3004,0)),ISNUMBER(MATCH(SUBSTITUTE(B949,"-",""),Kundenbestand!$C$5:$C$3004,0))),"x","")</f>
        <v/>
      </c>
      <c r="V949" s="35">
        <f t="shared" si="104"/>
        <v>0</v>
      </c>
    </row>
    <row r="950" spans="1:22" x14ac:dyDescent="0.3">
      <c r="A950" s="33" t="s">
        <v>5107</v>
      </c>
      <c r="B950" s="33" t="s">
        <v>5108</v>
      </c>
      <c r="C950" s="33" t="s">
        <v>233</v>
      </c>
      <c r="D950" s="33" t="s">
        <v>1838</v>
      </c>
      <c r="E950" s="33" t="s">
        <v>5109</v>
      </c>
      <c r="F950" s="33" t="s">
        <v>5110</v>
      </c>
      <c r="G950" s="34">
        <v>41295</v>
      </c>
      <c r="H950" s="33">
        <f t="shared" si="98"/>
        <v>2013</v>
      </c>
      <c r="I950" s="35">
        <v>182</v>
      </c>
      <c r="J950" s="36">
        <v>1.42</v>
      </c>
      <c r="K950" s="35">
        <f t="shared" si="99"/>
        <v>258.44</v>
      </c>
      <c r="L950" s="33" t="s">
        <v>1733</v>
      </c>
      <c r="M950" s="33" t="s">
        <v>1734</v>
      </c>
      <c r="N950" s="33" t="s">
        <v>5111</v>
      </c>
      <c r="O950" s="37" t="s">
        <v>87</v>
      </c>
      <c r="P950" s="33" t="str">
        <f t="shared" si="100"/>
        <v>ja</v>
      </c>
      <c r="Q950" s="33" t="str">
        <f t="shared" si="101"/>
        <v>2013–2016</v>
      </c>
      <c r="R950" s="38">
        <f t="shared" si="102"/>
        <v>0.4</v>
      </c>
      <c r="S950" s="35">
        <f t="shared" si="103"/>
        <v>155.06399999999999</v>
      </c>
      <c r="T950" s="39"/>
      <c r="U950" s="33" t="str">
        <f>IF(OR(T950="x",ISNUMBER(MATCH(SUBSTITUTE(A950,"-",""),Kundenbestand!$C$5:$C$3004,0)),ISNUMBER(MATCH(SUBSTITUTE(B950,"-",""),Kundenbestand!$C$5:$C$3004,0))),"x","")</f>
        <v/>
      </c>
      <c r="V950" s="35">
        <f t="shared" si="104"/>
        <v>0</v>
      </c>
    </row>
    <row r="951" spans="1:22" x14ac:dyDescent="0.3">
      <c r="A951" s="33" t="s">
        <v>5112</v>
      </c>
      <c r="B951" s="33" t="s">
        <v>5113</v>
      </c>
      <c r="C951" s="33" t="s">
        <v>233</v>
      </c>
      <c r="D951" s="33"/>
      <c r="E951" s="33" t="s">
        <v>5114</v>
      </c>
      <c r="F951" s="33" t="s">
        <v>5115</v>
      </c>
      <c r="G951" s="34">
        <v>42310</v>
      </c>
      <c r="H951" s="33">
        <f t="shared" si="98"/>
        <v>2015</v>
      </c>
      <c r="I951" s="35">
        <v>112</v>
      </c>
      <c r="J951" s="36">
        <v>1.42</v>
      </c>
      <c r="K951" s="35">
        <f t="shared" si="99"/>
        <v>159.04</v>
      </c>
      <c r="L951" s="33" t="s">
        <v>77</v>
      </c>
      <c r="M951" s="33" t="s">
        <v>78</v>
      </c>
      <c r="N951" s="33" t="s">
        <v>5116</v>
      </c>
      <c r="O951" s="37" t="s">
        <v>94</v>
      </c>
      <c r="P951" s="33" t="str">
        <f t="shared" si="100"/>
        <v>ja</v>
      </c>
      <c r="Q951" s="33" t="str">
        <f t="shared" si="101"/>
        <v>2013–2016</v>
      </c>
      <c r="R951" s="38">
        <f t="shared" si="102"/>
        <v>0.4</v>
      </c>
      <c r="S951" s="35">
        <f t="shared" si="103"/>
        <v>95.423999999999992</v>
      </c>
      <c r="T951" s="39"/>
      <c r="U951" s="33" t="str">
        <f>IF(OR(T951="x",ISNUMBER(MATCH(SUBSTITUTE(A951,"-",""),Kundenbestand!$C$5:$C$3004,0)),ISNUMBER(MATCH(SUBSTITUTE(B951,"-",""),Kundenbestand!$C$5:$C$3004,0))),"x","")</f>
        <v/>
      </c>
      <c r="V951" s="35">
        <f t="shared" si="104"/>
        <v>0</v>
      </c>
    </row>
    <row r="952" spans="1:22" x14ac:dyDescent="0.3">
      <c r="A952" s="33" t="s">
        <v>5117</v>
      </c>
      <c r="B952" s="33" t="s">
        <v>5118</v>
      </c>
      <c r="C952" s="33" t="s">
        <v>233</v>
      </c>
      <c r="D952" s="33" t="s">
        <v>5119</v>
      </c>
      <c r="E952" s="33" t="s">
        <v>5120</v>
      </c>
      <c r="F952" s="33" t="s">
        <v>5121</v>
      </c>
      <c r="G952" s="34">
        <v>39741</v>
      </c>
      <c r="H952" s="33">
        <f t="shared" si="98"/>
        <v>2008</v>
      </c>
      <c r="I952" s="35">
        <v>161</v>
      </c>
      <c r="J952" s="36">
        <v>1.42</v>
      </c>
      <c r="K952" s="35">
        <f t="shared" si="99"/>
        <v>228.61999999999998</v>
      </c>
      <c r="L952" s="33" t="s">
        <v>77</v>
      </c>
      <c r="M952" s="33" t="s">
        <v>78</v>
      </c>
      <c r="N952" s="33" t="s">
        <v>1523</v>
      </c>
      <c r="O952" s="37" t="s">
        <v>87</v>
      </c>
      <c r="P952" s="33" t="str">
        <f t="shared" si="100"/>
        <v>ja</v>
      </c>
      <c r="Q952" s="33" t="str">
        <f t="shared" si="101"/>
        <v>bis 2012</v>
      </c>
      <c r="R952" s="38">
        <f t="shared" si="102"/>
        <v>0.5</v>
      </c>
      <c r="S952" s="35">
        <f t="shared" si="103"/>
        <v>114.30999999999999</v>
      </c>
      <c r="T952" s="39"/>
      <c r="U952" s="33" t="str">
        <f>IF(OR(T952="x",ISNUMBER(MATCH(SUBSTITUTE(A952,"-",""),Kundenbestand!$C$5:$C$3004,0)),ISNUMBER(MATCH(SUBSTITUTE(B952,"-",""),Kundenbestand!$C$5:$C$3004,0))),"x","")</f>
        <v/>
      </c>
      <c r="V952" s="35">
        <f t="shared" si="104"/>
        <v>0</v>
      </c>
    </row>
    <row r="953" spans="1:22" x14ac:dyDescent="0.3">
      <c r="A953" s="33" t="s">
        <v>5122</v>
      </c>
      <c r="B953" s="33" t="s">
        <v>5123</v>
      </c>
      <c r="C953" s="33" t="s">
        <v>233</v>
      </c>
      <c r="D953" s="33" t="s">
        <v>5124</v>
      </c>
      <c r="E953" s="33" t="s">
        <v>5125</v>
      </c>
      <c r="F953" s="33" t="s">
        <v>5126</v>
      </c>
      <c r="G953" s="34">
        <v>38929</v>
      </c>
      <c r="H953" s="33">
        <f t="shared" si="98"/>
        <v>2006</v>
      </c>
      <c r="I953" s="35">
        <v>70</v>
      </c>
      <c r="J953" s="36">
        <v>1.42</v>
      </c>
      <c r="K953" s="35">
        <f t="shared" si="99"/>
        <v>99.399999999999991</v>
      </c>
      <c r="L953" s="33" t="s">
        <v>77</v>
      </c>
      <c r="M953" s="33" t="s">
        <v>78</v>
      </c>
      <c r="N953" s="33" t="s">
        <v>5127</v>
      </c>
      <c r="O953" s="37" t="s">
        <v>87</v>
      </c>
      <c r="P953" s="33" t="str">
        <f t="shared" si="100"/>
        <v>ja</v>
      </c>
      <c r="Q953" s="33" t="str">
        <f t="shared" si="101"/>
        <v>bis 2012</v>
      </c>
      <c r="R953" s="38">
        <f t="shared" si="102"/>
        <v>0.5</v>
      </c>
      <c r="S953" s="35">
        <f t="shared" si="103"/>
        <v>49.699999999999996</v>
      </c>
      <c r="T953" s="39"/>
      <c r="U953" s="33" t="str">
        <f>IF(OR(T953="x",ISNUMBER(MATCH(SUBSTITUTE(A953,"-",""),Kundenbestand!$C$5:$C$3004,0)),ISNUMBER(MATCH(SUBSTITUTE(B953,"-",""),Kundenbestand!$C$5:$C$3004,0))),"x","")</f>
        <v/>
      </c>
      <c r="V953" s="35">
        <f t="shared" si="104"/>
        <v>0</v>
      </c>
    </row>
    <row r="954" spans="1:22" x14ac:dyDescent="0.3">
      <c r="A954" s="33" t="s">
        <v>5128</v>
      </c>
      <c r="B954" s="33" t="s">
        <v>5129</v>
      </c>
      <c r="C954" s="33" t="s">
        <v>233</v>
      </c>
      <c r="D954" s="33" t="s">
        <v>5130</v>
      </c>
      <c r="E954" s="33" t="s">
        <v>5131</v>
      </c>
      <c r="F954" s="33" t="s">
        <v>5132</v>
      </c>
      <c r="G954" s="34">
        <v>33204</v>
      </c>
      <c r="H954" s="33">
        <f t="shared" si="98"/>
        <v>1990</v>
      </c>
      <c r="I954" s="35">
        <v>84</v>
      </c>
      <c r="J954" s="36">
        <v>1.42</v>
      </c>
      <c r="K954" s="35">
        <f t="shared" si="99"/>
        <v>119.28</v>
      </c>
      <c r="L954" s="33" t="s">
        <v>77</v>
      </c>
      <c r="M954" s="33" t="s">
        <v>78</v>
      </c>
      <c r="N954" s="33" t="s">
        <v>5133</v>
      </c>
      <c r="O954" s="37" t="s">
        <v>94</v>
      </c>
      <c r="P954" s="33" t="str">
        <f t="shared" si="100"/>
        <v>ja</v>
      </c>
      <c r="Q954" s="33" t="str">
        <f t="shared" si="101"/>
        <v>bis 2012</v>
      </c>
      <c r="R954" s="38">
        <f t="shared" si="102"/>
        <v>0.5</v>
      </c>
      <c r="S954" s="35">
        <f t="shared" si="103"/>
        <v>59.64</v>
      </c>
      <c r="T954" s="39"/>
      <c r="U954" s="33" t="str">
        <f>IF(OR(T954="x",ISNUMBER(MATCH(SUBSTITUTE(A954,"-",""),Kundenbestand!$C$5:$C$3004,0)),ISNUMBER(MATCH(SUBSTITUTE(B954,"-",""),Kundenbestand!$C$5:$C$3004,0))),"x","")</f>
        <v/>
      </c>
      <c r="V954" s="35">
        <f t="shared" si="104"/>
        <v>0</v>
      </c>
    </row>
    <row r="955" spans="1:22" x14ac:dyDescent="0.3">
      <c r="A955" s="33" t="s">
        <v>5134</v>
      </c>
      <c r="B955" s="33" t="s">
        <v>5135</v>
      </c>
      <c r="C955" s="33" t="s">
        <v>233</v>
      </c>
      <c r="D955" s="33" t="s">
        <v>5136</v>
      </c>
      <c r="E955" s="33" t="s">
        <v>5137</v>
      </c>
      <c r="F955" s="33"/>
      <c r="G955" s="34">
        <v>40406</v>
      </c>
      <c r="H955" s="33">
        <f t="shared" si="98"/>
        <v>2010</v>
      </c>
      <c r="I955" s="35">
        <v>189</v>
      </c>
      <c r="J955" s="36">
        <v>1.42</v>
      </c>
      <c r="K955" s="35">
        <f t="shared" si="99"/>
        <v>268.38</v>
      </c>
      <c r="L955" s="33" t="s">
        <v>77</v>
      </c>
      <c r="M955" s="33" t="s">
        <v>78</v>
      </c>
      <c r="N955" s="33" t="s">
        <v>5138</v>
      </c>
      <c r="O955" s="37" t="s">
        <v>87</v>
      </c>
      <c r="P955" s="33" t="str">
        <f t="shared" si="100"/>
        <v>ja</v>
      </c>
      <c r="Q955" s="33" t="str">
        <f t="shared" si="101"/>
        <v>bis 2012</v>
      </c>
      <c r="R955" s="38">
        <f t="shared" si="102"/>
        <v>0.5</v>
      </c>
      <c r="S955" s="35">
        <f t="shared" si="103"/>
        <v>134.19</v>
      </c>
      <c r="T955" s="39"/>
      <c r="U955" s="33" t="str">
        <f>IF(OR(T955="x",ISNUMBER(MATCH(SUBSTITUTE(A955,"-",""),Kundenbestand!$C$5:$C$3004,0)),ISNUMBER(MATCH(SUBSTITUTE(B955,"-",""),Kundenbestand!$C$5:$C$3004,0))),"x","")</f>
        <v/>
      </c>
      <c r="V955" s="35">
        <f t="shared" si="104"/>
        <v>0</v>
      </c>
    </row>
    <row r="956" spans="1:22" x14ac:dyDescent="0.3">
      <c r="A956" s="33" t="s">
        <v>5139</v>
      </c>
      <c r="B956" s="33" t="s">
        <v>5140</v>
      </c>
      <c r="C956" s="33" t="s">
        <v>233</v>
      </c>
      <c r="D956" s="33" t="s">
        <v>5141</v>
      </c>
      <c r="E956" s="33" t="s">
        <v>5142</v>
      </c>
      <c r="F956" s="33" t="s">
        <v>5143</v>
      </c>
      <c r="G956" s="34">
        <v>42263</v>
      </c>
      <c r="H956" s="33">
        <f t="shared" si="98"/>
        <v>2015</v>
      </c>
      <c r="I956" s="35">
        <v>154.01</v>
      </c>
      <c r="J956" s="36">
        <v>1.42</v>
      </c>
      <c r="K956" s="35">
        <f t="shared" si="99"/>
        <v>218.69419999999997</v>
      </c>
      <c r="L956" s="33" t="s">
        <v>77</v>
      </c>
      <c r="M956" s="33" t="s">
        <v>78</v>
      </c>
      <c r="N956" s="33" t="s">
        <v>5144</v>
      </c>
      <c r="O956" s="37" t="s">
        <v>118</v>
      </c>
      <c r="P956" s="33" t="str">
        <f t="shared" si="100"/>
        <v>ja</v>
      </c>
      <c r="Q956" s="33" t="str">
        <f t="shared" si="101"/>
        <v>2013–2016</v>
      </c>
      <c r="R956" s="38">
        <f t="shared" si="102"/>
        <v>0.4</v>
      </c>
      <c r="S956" s="35">
        <f t="shared" si="103"/>
        <v>131.21651999999997</v>
      </c>
      <c r="T956" s="39"/>
      <c r="U956" s="33" t="str">
        <f>IF(OR(T956="x",ISNUMBER(MATCH(SUBSTITUTE(A956,"-",""),Kundenbestand!$C$5:$C$3004,0)),ISNUMBER(MATCH(SUBSTITUTE(B956,"-",""),Kundenbestand!$C$5:$C$3004,0))),"x","")</f>
        <v/>
      </c>
      <c r="V956" s="35">
        <f t="shared" si="104"/>
        <v>0</v>
      </c>
    </row>
    <row r="957" spans="1:22" x14ac:dyDescent="0.3">
      <c r="A957" s="33" t="s">
        <v>5145</v>
      </c>
      <c r="B957" s="33" t="s">
        <v>5146</v>
      </c>
      <c r="C957" s="33" t="s">
        <v>233</v>
      </c>
      <c r="D957" s="33" t="s">
        <v>5147</v>
      </c>
      <c r="E957" s="33" t="s">
        <v>5148</v>
      </c>
      <c r="F957" s="33" t="s">
        <v>5149</v>
      </c>
      <c r="G957" s="34">
        <v>40406</v>
      </c>
      <c r="H957" s="33">
        <f t="shared" si="98"/>
        <v>2010</v>
      </c>
      <c r="I957" s="35">
        <v>84</v>
      </c>
      <c r="J957" s="36">
        <v>1.42</v>
      </c>
      <c r="K957" s="35">
        <f t="shared" si="99"/>
        <v>119.28</v>
      </c>
      <c r="L957" s="33" t="s">
        <v>77</v>
      </c>
      <c r="M957" s="33" t="s">
        <v>78</v>
      </c>
      <c r="N957" s="33" t="s">
        <v>5150</v>
      </c>
      <c r="O957" s="37" t="s">
        <v>87</v>
      </c>
      <c r="P957" s="33" t="str">
        <f t="shared" si="100"/>
        <v>ja</v>
      </c>
      <c r="Q957" s="33" t="str">
        <f t="shared" si="101"/>
        <v>bis 2012</v>
      </c>
      <c r="R957" s="38">
        <f t="shared" si="102"/>
        <v>0.5</v>
      </c>
      <c r="S957" s="35">
        <f t="shared" si="103"/>
        <v>59.64</v>
      </c>
      <c r="T957" s="39"/>
      <c r="U957" s="33" t="str">
        <f>IF(OR(T957="x",ISNUMBER(MATCH(SUBSTITUTE(A957,"-",""),Kundenbestand!$C$5:$C$3004,0)),ISNUMBER(MATCH(SUBSTITUTE(B957,"-",""),Kundenbestand!$C$5:$C$3004,0))),"x","")</f>
        <v/>
      </c>
      <c r="V957" s="35">
        <f t="shared" si="104"/>
        <v>0</v>
      </c>
    </row>
    <row r="958" spans="1:22" x14ac:dyDescent="0.3">
      <c r="A958" s="33" t="s">
        <v>5151</v>
      </c>
      <c r="B958" s="33" t="s">
        <v>5152</v>
      </c>
      <c r="C958" s="33" t="s">
        <v>233</v>
      </c>
      <c r="D958" s="33" t="s">
        <v>1320</v>
      </c>
      <c r="E958" s="33" t="s">
        <v>5153</v>
      </c>
      <c r="F958" s="33"/>
      <c r="G958" s="34">
        <v>38040</v>
      </c>
      <c r="H958" s="33">
        <f t="shared" si="98"/>
        <v>2004</v>
      </c>
      <c r="I958" s="35">
        <v>91</v>
      </c>
      <c r="J958" s="36">
        <v>1.42</v>
      </c>
      <c r="K958" s="35">
        <f t="shared" si="99"/>
        <v>129.22</v>
      </c>
      <c r="L958" s="33" t="s">
        <v>77</v>
      </c>
      <c r="M958" s="33" t="s">
        <v>78</v>
      </c>
      <c r="N958" s="33" t="s">
        <v>4026</v>
      </c>
      <c r="O958" s="37" t="s">
        <v>87</v>
      </c>
      <c r="P958" s="33" t="str">
        <f t="shared" si="100"/>
        <v>ja</v>
      </c>
      <c r="Q958" s="33" t="str">
        <f t="shared" si="101"/>
        <v>bis 2012</v>
      </c>
      <c r="R958" s="38">
        <f t="shared" si="102"/>
        <v>0.5</v>
      </c>
      <c r="S958" s="35">
        <f t="shared" si="103"/>
        <v>64.61</v>
      </c>
      <c r="T958" s="39"/>
      <c r="U958" s="33" t="str">
        <f>IF(OR(T958="x",ISNUMBER(MATCH(SUBSTITUTE(A958,"-",""),Kundenbestand!$C$5:$C$3004,0)),ISNUMBER(MATCH(SUBSTITUTE(B958,"-",""),Kundenbestand!$C$5:$C$3004,0))),"x","")</f>
        <v/>
      </c>
      <c r="V958" s="35">
        <f t="shared" si="104"/>
        <v>0</v>
      </c>
    </row>
    <row r="959" spans="1:22" x14ac:dyDescent="0.3">
      <c r="A959" s="33" t="s">
        <v>5154</v>
      </c>
      <c r="B959" s="33" t="s">
        <v>5155</v>
      </c>
      <c r="C959" s="33" t="s">
        <v>233</v>
      </c>
      <c r="D959" s="33" t="s">
        <v>742</v>
      </c>
      <c r="E959" s="33" t="s">
        <v>5156</v>
      </c>
      <c r="F959" s="33"/>
      <c r="G959" s="34">
        <v>42478</v>
      </c>
      <c r="H959" s="33">
        <f t="shared" si="98"/>
        <v>2016</v>
      </c>
      <c r="I959" s="35">
        <v>112</v>
      </c>
      <c r="J959" s="36">
        <v>1.42</v>
      </c>
      <c r="K959" s="35">
        <f t="shared" si="99"/>
        <v>159.04</v>
      </c>
      <c r="L959" s="33" t="s">
        <v>77</v>
      </c>
      <c r="M959" s="33" t="s">
        <v>78</v>
      </c>
      <c r="N959" s="33" t="s">
        <v>5157</v>
      </c>
      <c r="O959" s="37" t="s">
        <v>87</v>
      </c>
      <c r="P959" s="33" t="str">
        <f t="shared" si="100"/>
        <v>ja</v>
      </c>
      <c r="Q959" s="33" t="str">
        <f t="shared" si="101"/>
        <v>2013–2016</v>
      </c>
      <c r="R959" s="38">
        <f t="shared" si="102"/>
        <v>0.4</v>
      </c>
      <c r="S959" s="35">
        <f t="shared" si="103"/>
        <v>95.423999999999992</v>
      </c>
      <c r="T959" s="39"/>
      <c r="U959" s="33" t="str">
        <f>IF(OR(T959="x",ISNUMBER(MATCH(SUBSTITUTE(A959,"-",""),Kundenbestand!$C$5:$C$3004,0)),ISNUMBER(MATCH(SUBSTITUTE(B959,"-",""),Kundenbestand!$C$5:$C$3004,0))),"x","")</f>
        <v/>
      </c>
      <c r="V959" s="35">
        <f t="shared" si="104"/>
        <v>0</v>
      </c>
    </row>
    <row r="960" spans="1:22" x14ac:dyDescent="0.3">
      <c r="A960" s="33" t="s">
        <v>5158</v>
      </c>
      <c r="B960" s="33" t="s">
        <v>5159</v>
      </c>
      <c r="C960" s="33" t="s">
        <v>233</v>
      </c>
      <c r="D960" s="33" t="s">
        <v>1844</v>
      </c>
      <c r="E960" s="33" t="s">
        <v>5160</v>
      </c>
      <c r="F960" s="33" t="s">
        <v>5161</v>
      </c>
      <c r="G960" s="34">
        <v>40020</v>
      </c>
      <c r="H960" s="33">
        <f t="shared" si="98"/>
        <v>2009</v>
      </c>
      <c r="I960" s="35">
        <v>161</v>
      </c>
      <c r="J960" s="36">
        <v>1.42</v>
      </c>
      <c r="K960" s="35">
        <f t="shared" si="99"/>
        <v>228.61999999999998</v>
      </c>
      <c r="L960" s="33" t="s">
        <v>77</v>
      </c>
      <c r="M960" s="33" t="s">
        <v>78</v>
      </c>
      <c r="N960" s="33" t="s">
        <v>5162</v>
      </c>
      <c r="O960" s="37" t="s">
        <v>87</v>
      </c>
      <c r="P960" s="33" t="str">
        <f t="shared" si="100"/>
        <v>ja</v>
      </c>
      <c r="Q960" s="33" t="str">
        <f t="shared" si="101"/>
        <v>bis 2012</v>
      </c>
      <c r="R960" s="38">
        <f t="shared" si="102"/>
        <v>0.5</v>
      </c>
      <c r="S960" s="35">
        <f t="shared" si="103"/>
        <v>114.30999999999999</v>
      </c>
      <c r="T960" s="39"/>
      <c r="U960" s="33" t="str">
        <f>IF(OR(T960="x",ISNUMBER(MATCH(SUBSTITUTE(A960,"-",""),Kundenbestand!$C$5:$C$3004,0)),ISNUMBER(MATCH(SUBSTITUTE(B960,"-",""),Kundenbestand!$C$5:$C$3004,0))),"x","")</f>
        <v/>
      </c>
      <c r="V960" s="35">
        <f t="shared" si="104"/>
        <v>0</v>
      </c>
    </row>
    <row r="961" spans="1:22" x14ac:dyDescent="0.3">
      <c r="A961" s="33" t="s">
        <v>5163</v>
      </c>
      <c r="B961" s="33" t="s">
        <v>5164</v>
      </c>
      <c r="C961" s="33" t="s">
        <v>233</v>
      </c>
      <c r="D961" s="33" t="s">
        <v>5165</v>
      </c>
      <c r="E961" s="33" t="s">
        <v>5166</v>
      </c>
      <c r="F961" s="33" t="s">
        <v>5167</v>
      </c>
      <c r="G961" s="34">
        <v>41185</v>
      </c>
      <c r="H961" s="33">
        <f t="shared" si="98"/>
        <v>2012</v>
      </c>
      <c r="I961" s="35">
        <v>182</v>
      </c>
      <c r="J961" s="36">
        <v>1.42</v>
      </c>
      <c r="K961" s="35">
        <f t="shared" si="99"/>
        <v>258.44</v>
      </c>
      <c r="L961" s="33" t="s">
        <v>77</v>
      </c>
      <c r="M961" s="33" t="s">
        <v>78</v>
      </c>
      <c r="N961" s="33" t="s">
        <v>5168</v>
      </c>
      <c r="O961" s="37" t="s">
        <v>94</v>
      </c>
      <c r="P961" s="33" t="str">
        <f t="shared" si="100"/>
        <v>ja</v>
      </c>
      <c r="Q961" s="33" t="str">
        <f t="shared" si="101"/>
        <v>bis 2012</v>
      </c>
      <c r="R961" s="38">
        <f t="shared" si="102"/>
        <v>0.5</v>
      </c>
      <c r="S961" s="35">
        <f t="shared" si="103"/>
        <v>129.22</v>
      </c>
      <c r="T961" s="39"/>
      <c r="U961" s="33" t="str">
        <f>IF(OR(T961="x",ISNUMBER(MATCH(SUBSTITUTE(A961,"-",""),Kundenbestand!$C$5:$C$3004,0)),ISNUMBER(MATCH(SUBSTITUTE(B961,"-",""),Kundenbestand!$C$5:$C$3004,0))),"x","")</f>
        <v/>
      </c>
      <c r="V961" s="35">
        <f t="shared" si="104"/>
        <v>0</v>
      </c>
    </row>
    <row r="962" spans="1:22" x14ac:dyDescent="0.3">
      <c r="A962" s="33" t="s">
        <v>5169</v>
      </c>
      <c r="B962" s="33" t="s">
        <v>5170</v>
      </c>
      <c r="C962" s="33" t="s">
        <v>233</v>
      </c>
      <c r="D962" s="33" t="s">
        <v>911</v>
      </c>
      <c r="E962" s="33" t="s">
        <v>5171</v>
      </c>
      <c r="F962" s="33" t="s">
        <v>5172</v>
      </c>
      <c r="G962" s="34">
        <v>38705</v>
      </c>
      <c r="H962" s="33">
        <f t="shared" ref="H962:H1025" si="105">IF(ISNUMBER(G962),YEAR(G962),"")</f>
        <v>2005</v>
      </c>
      <c r="I962" s="35">
        <v>140</v>
      </c>
      <c r="J962" s="36">
        <v>1.42</v>
      </c>
      <c r="K962" s="35">
        <f t="shared" ref="K962:K1025" si="106">IF(AND(ISNUMBER(I962),ISNUMBER(J962)),I962*J962,0)</f>
        <v>198.79999999999998</v>
      </c>
      <c r="L962" s="33" t="s">
        <v>77</v>
      </c>
      <c r="M962" s="33" t="s">
        <v>78</v>
      </c>
      <c r="N962" s="33" t="s">
        <v>5173</v>
      </c>
      <c r="O962" s="37" t="s">
        <v>87</v>
      </c>
      <c r="P962" s="33" t="str">
        <f t="shared" ref="P962:P1025" si="107">IF(LEFT(L962,13)="Inlibra Paket","nein – Frontlist 2026",IF(K962&lt;=0,"nein – Preis fehlt","ja"))</f>
        <v>ja</v>
      </c>
      <c r="Q962" s="33" t="str">
        <f t="shared" ref="Q962:Q1025" si="108">IF(H962="","",INDEX(Klasse_Name,MATCH(H962,Klasse_ab,1)))</f>
        <v>bis 2012</v>
      </c>
      <c r="R962" s="38">
        <f t="shared" ref="R962:R1025" si="109">IF(H962="",0,INDEX(Klasse_Rabatt,MATCH(H962,Klasse_ab,1)))</f>
        <v>0.5</v>
      </c>
      <c r="S962" s="35">
        <f t="shared" ref="S962:S1025" si="110">IF(P962="ja",K962*(1-R962),0)</f>
        <v>99.399999999999991</v>
      </c>
      <c r="T962" s="39"/>
      <c r="U962" s="33" t="str">
        <f>IF(OR(T962="x",ISNUMBER(MATCH(SUBSTITUTE(A962,"-",""),Kundenbestand!$C$5:$C$3004,0)),ISNUMBER(MATCH(SUBSTITUTE(B962,"-",""),Kundenbestand!$C$5:$C$3004,0))),"x","")</f>
        <v/>
      </c>
      <c r="V962" s="35">
        <f t="shared" ref="V962:V1025" si="111">IF(U962="x",S962,0)</f>
        <v>0</v>
      </c>
    </row>
    <row r="963" spans="1:22" x14ac:dyDescent="0.3">
      <c r="A963" s="33" t="s">
        <v>5174</v>
      </c>
      <c r="B963" s="33" t="s">
        <v>5175</v>
      </c>
      <c r="C963" s="33" t="s">
        <v>233</v>
      </c>
      <c r="D963" s="33" t="s">
        <v>911</v>
      </c>
      <c r="E963" s="33" t="s">
        <v>5176</v>
      </c>
      <c r="F963" s="33" t="s">
        <v>5177</v>
      </c>
      <c r="G963" s="34">
        <v>41731</v>
      </c>
      <c r="H963" s="33">
        <f t="shared" si="105"/>
        <v>2014</v>
      </c>
      <c r="I963" s="35">
        <v>118.99</v>
      </c>
      <c r="J963" s="36">
        <v>1.42</v>
      </c>
      <c r="K963" s="35">
        <f t="shared" si="106"/>
        <v>168.96579999999997</v>
      </c>
      <c r="L963" s="33" t="s">
        <v>77</v>
      </c>
      <c r="M963" s="33" t="s">
        <v>78</v>
      </c>
      <c r="N963" s="33" t="s">
        <v>5178</v>
      </c>
      <c r="O963" s="37" t="s">
        <v>87</v>
      </c>
      <c r="P963" s="33" t="str">
        <f t="shared" si="107"/>
        <v>ja</v>
      </c>
      <c r="Q963" s="33" t="str">
        <f t="shared" si="108"/>
        <v>2013–2016</v>
      </c>
      <c r="R963" s="38">
        <f t="shared" si="109"/>
        <v>0.4</v>
      </c>
      <c r="S963" s="35">
        <f t="shared" si="110"/>
        <v>101.37947999999999</v>
      </c>
      <c r="T963" s="39"/>
      <c r="U963" s="33" t="str">
        <f>IF(OR(T963="x",ISNUMBER(MATCH(SUBSTITUTE(A963,"-",""),Kundenbestand!$C$5:$C$3004,0)),ISNUMBER(MATCH(SUBSTITUTE(B963,"-",""),Kundenbestand!$C$5:$C$3004,0))),"x","")</f>
        <v/>
      </c>
      <c r="V963" s="35">
        <f t="shared" si="111"/>
        <v>0</v>
      </c>
    </row>
    <row r="964" spans="1:22" x14ac:dyDescent="0.3">
      <c r="A964" s="33" t="s">
        <v>5179</v>
      </c>
      <c r="B964" s="33" t="s">
        <v>5180</v>
      </c>
      <c r="C964" s="33" t="s">
        <v>233</v>
      </c>
      <c r="D964" s="33" t="s">
        <v>911</v>
      </c>
      <c r="E964" s="33" t="s">
        <v>5181</v>
      </c>
      <c r="F964" s="33"/>
      <c r="G964" s="34">
        <v>37977</v>
      </c>
      <c r="H964" s="33">
        <f t="shared" si="105"/>
        <v>2003</v>
      </c>
      <c r="I964" s="35">
        <v>63</v>
      </c>
      <c r="J964" s="36">
        <v>1.42</v>
      </c>
      <c r="K964" s="35">
        <f t="shared" si="106"/>
        <v>89.46</v>
      </c>
      <c r="L964" s="33" t="s">
        <v>77</v>
      </c>
      <c r="M964" s="33" t="s">
        <v>78</v>
      </c>
      <c r="N964" s="33" t="s">
        <v>5182</v>
      </c>
      <c r="O964" s="37" t="s">
        <v>87</v>
      </c>
      <c r="P964" s="33" t="str">
        <f t="shared" si="107"/>
        <v>ja</v>
      </c>
      <c r="Q964" s="33" t="str">
        <f t="shared" si="108"/>
        <v>bis 2012</v>
      </c>
      <c r="R964" s="38">
        <f t="shared" si="109"/>
        <v>0.5</v>
      </c>
      <c r="S964" s="35">
        <f t="shared" si="110"/>
        <v>44.73</v>
      </c>
      <c r="T964" s="39"/>
      <c r="U964" s="33" t="str">
        <f>IF(OR(T964="x",ISNUMBER(MATCH(SUBSTITUTE(A964,"-",""),Kundenbestand!$C$5:$C$3004,0)),ISNUMBER(MATCH(SUBSTITUTE(B964,"-",""),Kundenbestand!$C$5:$C$3004,0))),"x","")</f>
        <v/>
      </c>
      <c r="V964" s="35">
        <f t="shared" si="111"/>
        <v>0</v>
      </c>
    </row>
    <row r="965" spans="1:22" x14ac:dyDescent="0.3">
      <c r="A965" s="33" t="s">
        <v>5183</v>
      </c>
      <c r="B965" s="33" t="s">
        <v>5184</v>
      </c>
      <c r="C965" s="33" t="s">
        <v>233</v>
      </c>
      <c r="D965" s="33" t="s">
        <v>5185</v>
      </c>
      <c r="E965" s="33" t="s">
        <v>5186</v>
      </c>
      <c r="F965" s="33" t="s">
        <v>5187</v>
      </c>
      <c r="G965" s="34">
        <v>39048</v>
      </c>
      <c r="H965" s="33">
        <f t="shared" si="105"/>
        <v>2006</v>
      </c>
      <c r="I965" s="35">
        <v>154.01</v>
      </c>
      <c r="J965" s="36">
        <v>1.42</v>
      </c>
      <c r="K965" s="35">
        <f t="shared" si="106"/>
        <v>218.69419999999997</v>
      </c>
      <c r="L965" s="33" t="s">
        <v>77</v>
      </c>
      <c r="M965" s="33" t="s">
        <v>78</v>
      </c>
      <c r="N965" s="33" t="s">
        <v>5188</v>
      </c>
      <c r="O965" s="37" t="s">
        <v>94</v>
      </c>
      <c r="P965" s="33" t="str">
        <f t="shared" si="107"/>
        <v>ja</v>
      </c>
      <c r="Q965" s="33" t="str">
        <f t="shared" si="108"/>
        <v>bis 2012</v>
      </c>
      <c r="R965" s="38">
        <f t="shared" si="109"/>
        <v>0.5</v>
      </c>
      <c r="S965" s="35">
        <f t="shared" si="110"/>
        <v>109.34709999999998</v>
      </c>
      <c r="T965" s="39"/>
      <c r="U965" s="33" t="str">
        <f>IF(OR(T965="x",ISNUMBER(MATCH(SUBSTITUTE(A965,"-",""),Kundenbestand!$C$5:$C$3004,0)),ISNUMBER(MATCH(SUBSTITUTE(B965,"-",""),Kundenbestand!$C$5:$C$3004,0))),"x","")</f>
        <v/>
      </c>
      <c r="V965" s="35">
        <f t="shared" si="111"/>
        <v>0</v>
      </c>
    </row>
    <row r="966" spans="1:22" x14ac:dyDescent="0.3">
      <c r="A966" s="33" t="s">
        <v>5189</v>
      </c>
      <c r="B966" s="33" t="s">
        <v>5190</v>
      </c>
      <c r="C966" s="33" t="s">
        <v>233</v>
      </c>
      <c r="D966" s="33" t="s">
        <v>5191</v>
      </c>
      <c r="E966" s="33" t="s">
        <v>5192</v>
      </c>
      <c r="F966" s="33" t="s">
        <v>5193</v>
      </c>
      <c r="G966" s="34">
        <v>39973</v>
      </c>
      <c r="H966" s="33">
        <f t="shared" si="105"/>
        <v>2009</v>
      </c>
      <c r="I966" s="35">
        <v>161</v>
      </c>
      <c r="J966" s="36">
        <v>1.42</v>
      </c>
      <c r="K966" s="35">
        <f t="shared" si="106"/>
        <v>228.61999999999998</v>
      </c>
      <c r="L966" s="33" t="s">
        <v>77</v>
      </c>
      <c r="M966" s="33" t="s">
        <v>78</v>
      </c>
      <c r="N966" s="33" t="s">
        <v>5194</v>
      </c>
      <c r="O966" s="37" t="s">
        <v>80</v>
      </c>
      <c r="P966" s="33" t="str">
        <f t="shared" si="107"/>
        <v>ja</v>
      </c>
      <c r="Q966" s="33" t="str">
        <f t="shared" si="108"/>
        <v>bis 2012</v>
      </c>
      <c r="R966" s="38">
        <f t="shared" si="109"/>
        <v>0.5</v>
      </c>
      <c r="S966" s="35">
        <f t="shared" si="110"/>
        <v>114.30999999999999</v>
      </c>
      <c r="T966" s="39"/>
      <c r="U966" s="33" t="str">
        <f>IF(OR(T966="x",ISNUMBER(MATCH(SUBSTITUTE(A966,"-",""),Kundenbestand!$C$5:$C$3004,0)),ISNUMBER(MATCH(SUBSTITUTE(B966,"-",""),Kundenbestand!$C$5:$C$3004,0))),"x","")</f>
        <v/>
      </c>
      <c r="V966" s="35">
        <f t="shared" si="111"/>
        <v>0</v>
      </c>
    </row>
    <row r="967" spans="1:22" x14ac:dyDescent="0.3">
      <c r="A967" s="33" t="s">
        <v>5195</v>
      </c>
      <c r="B967" s="33" t="s">
        <v>5196</v>
      </c>
      <c r="C967" s="33" t="s">
        <v>233</v>
      </c>
      <c r="D967" s="33" t="s">
        <v>725</v>
      </c>
      <c r="E967" s="33" t="s">
        <v>2629</v>
      </c>
      <c r="F967" s="33" t="s">
        <v>5197</v>
      </c>
      <c r="G967" s="34">
        <v>37312</v>
      </c>
      <c r="H967" s="33">
        <f t="shared" si="105"/>
        <v>2002</v>
      </c>
      <c r="I967" s="35">
        <v>140</v>
      </c>
      <c r="J967" s="36">
        <v>1.42</v>
      </c>
      <c r="K967" s="35">
        <f t="shared" si="106"/>
        <v>198.79999999999998</v>
      </c>
      <c r="L967" s="33" t="s">
        <v>77</v>
      </c>
      <c r="M967" s="33" t="s">
        <v>78</v>
      </c>
      <c r="N967" s="33" t="s">
        <v>5198</v>
      </c>
      <c r="O967" s="37" t="s">
        <v>94</v>
      </c>
      <c r="P967" s="33" t="str">
        <f t="shared" si="107"/>
        <v>ja</v>
      </c>
      <c r="Q967" s="33" t="str">
        <f t="shared" si="108"/>
        <v>bis 2012</v>
      </c>
      <c r="R967" s="38">
        <f t="shared" si="109"/>
        <v>0.5</v>
      </c>
      <c r="S967" s="35">
        <f t="shared" si="110"/>
        <v>99.399999999999991</v>
      </c>
      <c r="T967" s="39"/>
      <c r="U967" s="33" t="str">
        <f>IF(OR(T967="x",ISNUMBER(MATCH(SUBSTITUTE(A967,"-",""),Kundenbestand!$C$5:$C$3004,0)),ISNUMBER(MATCH(SUBSTITUTE(B967,"-",""),Kundenbestand!$C$5:$C$3004,0))),"x","")</f>
        <v/>
      </c>
      <c r="V967" s="35">
        <f t="shared" si="111"/>
        <v>0</v>
      </c>
    </row>
    <row r="968" spans="1:22" x14ac:dyDescent="0.3">
      <c r="A968" s="33" t="s">
        <v>5199</v>
      </c>
      <c r="B968" s="33" t="s">
        <v>5200</v>
      </c>
      <c r="C968" s="33" t="s">
        <v>233</v>
      </c>
      <c r="D968" s="33" t="s">
        <v>5201</v>
      </c>
      <c r="E968" s="33" t="s">
        <v>5202</v>
      </c>
      <c r="F968" s="33" t="s">
        <v>5203</v>
      </c>
      <c r="G968" s="34">
        <v>42343</v>
      </c>
      <c r="H968" s="33">
        <f t="shared" si="105"/>
        <v>2015</v>
      </c>
      <c r="I968" s="35">
        <v>154.01</v>
      </c>
      <c r="J968" s="36">
        <v>1.42</v>
      </c>
      <c r="K968" s="35">
        <f t="shared" si="106"/>
        <v>218.69419999999997</v>
      </c>
      <c r="L968" s="33" t="s">
        <v>77</v>
      </c>
      <c r="M968" s="33" t="s">
        <v>78</v>
      </c>
      <c r="N968" s="33" t="s">
        <v>5204</v>
      </c>
      <c r="O968" s="37" t="s">
        <v>118</v>
      </c>
      <c r="P968" s="33" t="str">
        <f t="shared" si="107"/>
        <v>ja</v>
      </c>
      <c r="Q968" s="33" t="str">
        <f t="shared" si="108"/>
        <v>2013–2016</v>
      </c>
      <c r="R968" s="38">
        <f t="shared" si="109"/>
        <v>0.4</v>
      </c>
      <c r="S968" s="35">
        <f t="shared" si="110"/>
        <v>131.21651999999997</v>
      </c>
      <c r="T968" s="39"/>
      <c r="U968" s="33" t="str">
        <f>IF(OR(T968="x",ISNUMBER(MATCH(SUBSTITUTE(A968,"-",""),Kundenbestand!$C$5:$C$3004,0)),ISNUMBER(MATCH(SUBSTITUTE(B968,"-",""),Kundenbestand!$C$5:$C$3004,0))),"x","")</f>
        <v/>
      </c>
      <c r="V968" s="35">
        <f t="shared" si="111"/>
        <v>0</v>
      </c>
    </row>
    <row r="969" spans="1:22" x14ac:dyDescent="0.3">
      <c r="A969" s="33" t="s">
        <v>5205</v>
      </c>
      <c r="B969" s="33" t="s">
        <v>5206</v>
      </c>
      <c r="C969" s="33" t="s">
        <v>233</v>
      </c>
      <c r="D969" s="33" t="s">
        <v>5207</v>
      </c>
      <c r="E969" s="33" t="s">
        <v>5208</v>
      </c>
      <c r="F969" s="33" t="s">
        <v>5209</v>
      </c>
      <c r="G969" s="34">
        <v>40734</v>
      </c>
      <c r="H969" s="33">
        <f t="shared" si="105"/>
        <v>2011</v>
      </c>
      <c r="I969" s="35">
        <v>140</v>
      </c>
      <c r="J969" s="36">
        <v>1.42</v>
      </c>
      <c r="K969" s="35">
        <f t="shared" si="106"/>
        <v>198.79999999999998</v>
      </c>
      <c r="L969" s="33" t="s">
        <v>77</v>
      </c>
      <c r="M969" s="33" t="s">
        <v>78</v>
      </c>
      <c r="N969" s="33" t="s">
        <v>5210</v>
      </c>
      <c r="O969" s="37" t="s">
        <v>94</v>
      </c>
      <c r="P969" s="33" t="str">
        <f t="shared" si="107"/>
        <v>ja</v>
      </c>
      <c r="Q969" s="33" t="str">
        <f t="shared" si="108"/>
        <v>bis 2012</v>
      </c>
      <c r="R969" s="38">
        <f t="shared" si="109"/>
        <v>0.5</v>
      </c>
      <c r="S969" s="35">
        <f t="shared" si="110"/>
        <v>99.399999999999991</v>
      </c>
      <c r="T969" s="39"/>
      <c r="U969" s="33" t="str">
        <f>IF(OR(T969="x",ISNUMBER(MATCH(SUBSTITUTE(A969,"-",""),Kundenbestand!$C$5:$C$3004,0)),ISNUMBER(MATCH(SUBSTITUTE(B969,"-",""),Kundenbestand!$C$5:$C$3004,0))),"x","")</f>
        <v/>
      </c>
      <c r="V969" s="35">
        <f t="shared" si="111"/>
        <v>0</v>
      </c>
    </row>
    <row r="970" spans="1:22" x14ac:dyDescent="0.3">
      <c r="A970" s="33" t="s">
        <v>5211</v>
      </c>
      <c r="B970" s="33" t="s">
        <v>5212</v>
      </c>
      <c r="C970" s="33" t="s">
        <v>233</v>
      </c>
      <c r="D970" s="33" t="s">
        <v>5207</v>
      </c>
      <c r="E970" s="33" t="s">
        <v>5213</v>
      </c>
      <c r="F970" s="33" t="s">
        <v>5214</v>
      </c>
      <c r="G970" s="34">
        <v>41608</v>
      </c>
      <c r="H970" s="33">
        <f t="shared" si="105"/>
        <v>2013</v>
      </c>
      <c r="I970" s="35">
        <v>168</v>
      </c>
      <c r="J970" s="36">
        <v>1.42</v>
      </c>
      <c r="K970" s="35">
        <f t="shared" si="106"/>
        <v>238.56</v>
      </c>
      <c r="L970" s="33" t="s">
        <v>77</v>
      </c>
      <c r="M970" s="33" t="s">
        <v>78</v>
      </c>
      <c r="N970" s="33" t="s">
        <v>5215</v>
      </c>
      <c r="O970" s="37" t="s">
        <v>94</v>
      </c>
      <c r="P970" s="33" t="str">
        <f t="shared" si="107"/>
        <v>ja</v>
      </c>
      <c r="Q970" s="33" t="str">
        <f t="shared" si="108"/>
        <v>2013–2016</v>
      </c>
      <c r="R970" s="38">
        <f t="shared" si="109"/>
        <v>0.4</v>
      </c>
      <c r="S970" s="35">
        <f t="shared" si="110"/>
        <v>143.136</v>
      </c>
      <c r="T970" s="39"/>
      <c r="U970" s="33" t="str">
        <f>IF(OR(T970="x",ISNUMBER(MATCH(SUBSTITUTE(A970,"-",""),Kundenbestand!$C$5:$C$3004,0)),ISNUMBER(MATCH(SUBSTITUTE(B970,"-",""),Kundenbestand!$C$5:$C$3004,0))),"x","")</f>
        <v/>
      </c>
      <c r="V970" s="35">
        <f t="shared" si="111"/>
        <v>0</v>
      </c>
    </row>
    <row r="971" spans="1:22" x14ac:dyDescent="0.3">
      <c r="A971" s="33" t="s">
        <v>5216</v>
      </c>
      <c r="B971" s="33" t="s">
        <v>5217</v>
      </c>
      <c r="C971" s="33" t="s">
        <v>233</v>
      </c>
      <c r="D971" s="33" t="s">
        <v>660</v>
      </c>
      <c r="E971" s="33" t="s">
        <v>5218</v>
      </c>
      <c r="F971" s="33"/>
      <c r="G971" s="34">
        <v>39613</v>
      </c>
      <c r="H971" s="33">
        <f t="shared" si="105"/>
        <v>2008</v>
      </c>
      <c r="I971" s="35">
        <v>105</v>
      </c>
      <c r="J971" s="36">
        <v>1.42</v>
      </c>
      <c r="K971" s="35">
        <f t="shared" si="106"/>
        <v>149.1</v>
      </c>
      <c r="L971" s="33" t="s">
        <v>77</v>
      </c>
      <c r="M971" s="33" t="s">
        <v>78</v>
      </c>
      <c r="N971" s="33" t="s">
        <v>667</v>
      </c>
      <c r="O971" s="37" t="s">
        <v>87</v>
      </c>
      <c r="P971" s="33" t="str">
        <f t="shared" si="107"/>
        <v>ja</v>
      </c>
      <c r="Q971" s="33" t="str">
        <f t="shared" si="108"/>
        <v>bis 2012</v>
      </c>
      <c r="R971" s="38">
        <f t="shared" si="109"/>
        <v>0.5</v>
      </c>
      <c r="S971" s="35">
        <f t="shared" si="110"/>
        <v>74.55</v>
      </c>
      <c r="T971" s="39"/>
      <c r="U971" s="33" t="str">
        <f>IF(OR(T971="x",ISNUMBER(MATCH(SUBSTITUTE(A971,"-",""),Kundenbestand!$C$5:$C$3004,0)),ISNUMBER(MATCH(SUBSTITUTE(B971,"-",""),Kundenbestand!$C$5:$C$3004,0))),"x","")</f>
        <v/>
      </c>
      <c r="V971" s="35">
        <f t="shared" si="111"/>
        <v>0</v>
      </c>
    </row>
    <row r="972" spans="1:22" x14ac:dyDescent="0.3">
      <c r="A972" s="33" t="s">
        <v>5219</v>
      </c>
      <c r="B972" s="33" t="s">
        <v>5220</v>
      </c>
      <c r="C972" s="33" t="s">
        <v>233</v>
      </c>
      <c r="D972" s="33" t="s">
        <v>714</v>
      </c>
      <c r="E972" s="33" t="s">
        <v>5221</v>
      </c>
      <c r="F972" s="33" t="s">
        <v>5222</v>
      </c>
      <c r="G972" s="34">
        <v>39356</v>
      </c>
      <c r="H972" s="33">
        <f t="shared" si="105"/>
        <v>2007</v>
      </c>
      <c r="I972" s="35">
        <v>112</v>
      </c>
      <c r="J972" s="36">
        <v>1.42</v>
      </c>
      <c r="K972" s="35">
        <f t="shared" si="106"/>
        <v>159.04</v>
      </c>
      <c r="L972" s="33" t="s">
        <v>77</v>
      </c>
      <c r="M972" s="33" t="s">
        <v>78</v>
      </c>
      <c r="N972" s="33" t="s">
        <v>5223</v>
      </c>
      <c r="O972" s="37" t="s">
        <v>94</v>
      </c>
      <c r="P972" s="33" t="str">
        <f t="shared" si="107"/>
        <v>ja</v>
      </c>
      <c r="Q972" s="33" t="str">
        <f t="shared" si="108"/>
        <v>bis 2012</v>
      </c>
      <c r="R972" s="38">
        <f t="shared" si="109"/>
        <v>0.5</v>
      </c>
      <c r="S972" s="35">
        <f t="shared" si="110"/>
        <v>79.52</v>
      </c>
      <c r="T972" s="39"/>
      <c r="U972" s="33" t="str">
        <f>IF(OR(T972="x",ISNUMBER(MATCH(SUBSTITUTE(A972,"-",""),Kundenbestand!$C$5:$C$3004,0)),ISNUMBER(MATCH(SUBSTITUTE(B972,"-",""),Kundenbestand!$C$5:$C$3004,0))),"x","")</f>
        <v/>
      </c>
      <c r="V972" s="35">
        <f t="shared" si="111"/>
        <v>0</v>
      </c>
    </row>
    <row r="973" spans="1:22" x14ac:dyDescent="0.3">
      <c r="A973" s="33" t="s">
        <v>5224</v>
      </c>
      <c r="B973" s="33" t="s">
        <v>5225</v>
      </c>
      <c r="C973" s="33" t="s">
        <v>233</v>
      </c>
      <c r="D973" s="33" t="s">
        <v>5226</v>
      </c>
      <c r="E973" s="33" t="s">
        <v>5227</v>
      </c>
      <c r="F973" s="33" t="s">
        <v>5228</v>
      </c>
      <c r="G973" s="34">
        <v>40734</v>
      </c>
      <c r="H973" s="33">
        <f t="shared" si="105"/>
        <v>2011</v>
      </c>
      <c r="I973" s="35">
        <v>161</v>
      </c>
      <c r="J973" s="36">
        <v>1.42</v>
      </c>
      <c r="K973" s="35">
        <f t="shared" si="106"/>
        <v>228.61999999999998</v>
      </c>
      <c r="L973" s="33" t="s">
        <v>77</v>
      </c>
      <c r="M973" s="33" t="s">
        <v>78</v>
      </c>
      <c r="N973" s="33" t="s">
        <v>5229</v>
      </c>
      <c r="O973" s="37" t="s">
        <v>80</v>
      </c>
      <c r="P973" s="33" t="str">
        <f t="shared" si="107"/>
        <v>ja</v>
      </c>
      <c r="Q973" s="33" t="str">
        <f t="shared" si="108"/>
        <v>bis 2012</v>
      </c>
      <c r="R973" s="38">
        <f t="shared" si="109"/>
        <v>0.5</v>
      </c>
      <c r="S973" s="35">
        <f t="shared" si="110"/>
        <v>114.30999999999999</v>
      </c>
      <c r="T973" s="39"/>
      <c r="U973" s="33" t="str">
        <f>IF(OR(T973="x",ISNUMBER(MATCH(SUBSTITUTE(A973,"-",""),Kundenbestand!$C$5:$C$3004,0)),ISNUMBER(MATCH(SUBSTITUTE(B973,"-",""),Kundenbestand!$C$5:$C$3004,0))),"x","")</f>
        <v/>
      </c>
      <c r="V973" s="35">
        <f t="shared" si="111"/>
        <v>0</v>
      </c>
    </row>
    <row r="974" spans="1:22" x14ac:dyDescent="0.3">
      <c r="A974" s="33" t="s">
        <v>5230</v>
      </c>
      <c r="B974" s="33" t="s">
        <v>5231</v>
      </c>
      <c r="C974" s="33" t="s">
        <v>233</v>
      </c>
      <c r="D974" s="33" t="s">
        <v>5232</v>
      </c>
      <c r="E974" s="33" t="s">
        <v>2629</v>
      </c>
      <c r="F974" s="33" t="s">
        <v>5233</v>
      </c>
      <c r="G974" s="34">
        <v>37549</v>
      </c>
      <c r="H974" s="33">
        <f t="shared" si="105"/>
        <v>2002</v>
      </c>
      <c r="I974" s="35">
        <v>175</v>
      </c>
      <c r="J974" s="36">
        <v>1.42</v>
      </c>
      <c r="K974" s="35">
        <f t="shared" si="106"/>
        <v>248.5</v>
      </c>
      <c r="L974" s="33" t="s">
        <v>77</v>
      </c>
      <c r="M974" s="33" t="s">
        <v>78</v>
      </c>
      <c r="N974" s="33" t="s">
        <v>1424</v>
      </c>
      <c r="O974" s="37" t="s">
        <v>87</v>
      </c>
      <c r="P974" s="33" t="str">
        <f t="shared" si="107"/>
        <v>ja</v>
      </c>
      <c r="Q974" s="33" t="str">
        <f t="shared" si="108"/>
        <v>bis 2012</v>
      </c>
      <c r="R974" s="38">
        <f t="shared" si="109"/>
        <v>0.5</v>
      </c>
      <c r="S974" s="35">
        <f t="shared" si="110"/>
        <v>124.25</v>
      </c>
      <c r="T974" s="39"/>
      <c r="U974" s="33" t="str">
        <f>IF(OR(T974="x",ISNUMBER(MATCH(SUBSTITUTE(A974,"-",""),Kundenbestand!$C$5:$C$3004,0)),ISNUMBER(MATCH(SUBSTITUTE(B974,"-",""),Kundenbestand!$C$5:$C$3004,0))),"x","")</f>
        <v/>
      </c>
      <c r="V974" s="35">
        <f t="shared" si="111"/>
        <v>0</v>
      </c>
    </row>
    <row r="975" spans="1:22" x14ac:dyDescent="0.3">
      <c r="A975" s="33" t="s">
        <v>5234</v>
      </c>
      <c r="B975" s="33" t="s">
        <v>5235</v>
      </c>
      <c r="C975" s="33" t="s">
        <v>233</v>
      </c>
      <c r="D975" s="33" t="s">
        <v>2923</v>
      </c>
      <c r="E975" s="33" t="s">
        <v>5236</v>
      </c>
      <c r="F975" s="33" t="s">
        <v>5237</v>
      </c>
      <c r="G975" s="34">
        <v>42498</v>
      </c>
      <c r="H975" s="33">
        <f t="shared" si="105"/>
        <v>2016</v>
      </c>
      <c r="I975" s="35">
        <v>336</v>
      </c>
      <c r="J975" s="36">
        <v>1.42</v>
      </c>
      <c r="K975" s="35">
        <f t="shared" si="106"/>
        <v>477.12</v>
      </c>
      <c r="L975" s="33" t="s">
        <v>77</v>
      </c>
      <c r="M975" s="33" t="s">
        <v>78</v>
      </c>
      <c r="N975" s="33" t="s">
        <v>5238</v>
      </c>
      <c r="O975" s="37" t="s">
        <v>80</v>
      </c>
      <c r="P975" s="33" t="str">
        <f t="shared" si="107"/>
        <v>ja</v>
      </c>
      <c r="Q975" s="33" t="str">
        <f t="shared" si="108"/>
        <v>2013–2016</v>
      </c>
      <c r="R975" s="38">
        <f t="shared" si="109"/>
        <v>0.4</v>
      </c>
      <c r="S975" s="35">
        <f t="shared" si="110"/>
        <v>286.27199999999999</v>
      </c>
      <c r="T975" s="39"/>
      <c r="U975" s="33" t="str">
        <f>IF(OR(T975="x",ISNUMBER(MATCH(SUBSTITUTE(A975,"-",""),Kundenbestand!$C$5:$C$3004,0)),ISNUMBER(MATCH(SUBSTITUTE(B975,"-",""),Kundenbestand!$C$5:$C$3004,0))),"x","")</f>
        <v/>
      </c>
      <c r="V975" s="35">
        <f t="shared" si="111"/>
        <v>0</v>
      </c>
    </row>
    <row r="976" spans="1:22" x14ac:dyDescent="0.3">
      <c r="A976" s="33" t="s">
        <v>5239</v>
      </c>
      <c r="B976" s="33" t="s">
        <v>5240</v>
      </c>
      <c r="C976" s="33" t="s">
        <v>233</v>
      </c>
      <c r="D976" s="33" t="s">
        <v>748</v>
      </c>
      <c r="E976" s="33" t="s">
        <v>5241</v>
      </c>
      <c r="F976" s="33"/>
      <c r="G976" s="34">
        <v>42562</v>
      </c>
      <c r="H976" s="33">
        <f t="shared" si="105"/>
        <v>2016</v>
      </c>
      <c r="I976" s="35">
        <v>154.01</v>
      </c>
      <c r="J976" s="36">
        <v>1.42</v>
      </c>
      <c r="K976" s="35">
        <f t="shared" si="106"/>
        <v>218.69419999999997</v>
      </c>
      <c r="L976" s="33" t="s">
        <v>77</v>
      </c>
      <c r="M976" s="33" t="s">
        <v>78</v>
      </c>
      <c r="N976" s="33" t="s">
        <v>5242</v>
      </c>
      <c r="O976" s="37" t="s">
        <v>87</v>
      </c>
      <c r="P976" s="33" t="str">
        <f t="shared" si="107"/>
        <v>ja</v>
      </c>
      <c r="Q976" s="33" t="str">
        <f t="shared" si="108"/>
        <v>2013–2016</v>
      </c>
      <c r="R976" s="38">
        <f t="shared" si="109"/>
        <v>0.4</v>
      </c>
      <c r="S976" s="35">
        <f t="shared" si="110"/>
        <v>131.21651999999997</v>
      </c>
      <c r="T976" s="39"/>
      <c r="U976" s="33" t="str">
        <f>IF(OR(T976="x",ISNUMBER(MATCH(SUBSTITUTE(A976,"-",""),Kundenbestand!$C$5:$C$3004,0)),ISNUMBER(MATCH(SUBSTITUTE(B976,"-",""),Kundenbestand!$C$5:$C$3004,0))),"x","")</f>
        <v/>
      </c>
      <c r="V976" s="35">
        <f t="shared" si="111"/>
        <v>0</v>
      </c>
    </row>
    <row r="977" spans="1:22" x14ac:dyDescent="0.3">
      <c r="A977" s="33" t="s">
        <v>5243</v>
      </c>
      <c r="B977" s="33" t="s">
        <v>5244</v>
      </c>
      <c r="C977" s="33" t="s">
        <v>233</v>
      </c>
      <c r="D977" s="33" t="s">
        <v>3441</v>
      </c>
      <c r="E977" s="33" t="s">
        <v>5245</v>
      </c>
      <c r="F977" s="33" t="s">
        <v>5246</v>
      </c>
      <c r="G977" s="34">
        <v>42471</v>
      </c>
      <c r="H977" s="33">
        <f t="shared" si="105"/>
        <v>2016</v>
      </c>
      <c r="I977" s="35">
        <v>188.65</v>
      </c>
      <c r="J977" s="36">
        <v>1.42</v>
      </c>
      <c r="K977" s="35">
        <f t="shared" si="106"/>
        <v>267.88299999999998</v>
      </c>
      <c r="L977" s="33" t="s">
        <v>77</v>
      </c>
      <c r="M977" s="33" t="s">
        <v>78</v>
      </c>
      <c r="N977" s="33" t="s">
        <v>5247</v>
      </c>
      <c r="O977" s="37" t="s">
        <v>118</v>
      </c>
      <c r="P977" s="33" t="str">
        <f t="shared" si="107"/>
        <v>ja</v>
      </c>
      <c r="Q977" s="33" t="str">
        <f t="shared" si="108"/>
        <v>2013–2016</v>
      </c>
      <c r="R977" s="38">
        <f t="shared" si="109"/>
        <v>0.4</v>
      </c>
      <c r="S977" s="35">
        <f t="shared" si="110"/>
        <v>160.72979999999998</v>
      </c>
      <c r="T977" s="39"/>
      <c r="U977" s="33" t="str">
        <f>IF(OR(T977="x",ISNUMBER(MATCH(SUBSTITUTE(A977,"-",""),Kundenbestand!$C$5:$C$3004,0)),ISNUMBER(MATCH(SUBSTITUTE(B977,"-",""),Kundenbestand!$C$5:$C$3004,0))),"x","")</f>
        <v/>
      </c>
      <c r="V977" s="35">
        <f t="shared" si="111"/>
        <v>0</v>
      </c>
    </row>
    <row r="978" spans="1:22" x14ac:dyDescent="0.3">
      <c r="A978" s="33" t="s">
        <v>5248</v>
      </c>
      <c r="B978" s="33" t="s">
        <v>5249</v>
      </c>
      <c r="C978" s="33" t="s">
        <v>233</v>
      </c>
      <c r="D978" s="33" t="s">
        <v>5250</v>
      </c>
      <c r="E978" s="33" t="s">
        <v>5251</v>
      </c>
      <c r="F978" s="33" t="s">
        <v>5252</v>
      </c>
      <c r="G978" s="34">
        <v>42408</v>
      </c>
      <c r="H978" s="33">
        <f t="shared" si="105"/>
        <v>2016</v>
      </c>
      <c r="I978" s="35">
        <v>70</v>
      </c>
      <c r="J978" s="36">
        <v>1.42</v>
      </c>
      <c r="K978" s="35">
        <f t="shared" si="106"/>
        <v>99.399999999999991</v>
      </c>
      <c r="L978" s="33" t="s">
        <v>77</v>
      </c>
      <c r="M978" s="33" t="s">
        <v>78</v>
      </c>
      <c r="N978" s="33" t="s">
        <v>5253</v>
      </c>
      <c r="O978" s="37" t="s">
        <v>118</v>
      </c>
      <c r="P978" s="33" t="str">
        <f t="shared" si="107"/>
        <v>ja</v>
      </c>
      <c r="Q978" s="33" t="str">
        <f t="shared" si="108"/>
        <v>2013–2016</v>
      </c>
      <c r="R978" s="38">
        <f t="shared" si="109"/>
        <v>0.4</v>
      </c>
      <c r="S978" s="35">
        <f t="shared" si="110"/>
        <v>59.639999999999993</v>
      </c>
      <c r="T978" s="39"/>
      <c r="U978" s="33" t="str">
        <f>IF(OR(T978="x",ISNUMBER(MATCH(SUBSTITUTE(A978,"-",""),Kundenbestand!$C$5:$C$3004,0)),ISNUMBER(MATCH(SUBSTITUTE(B978,"-",""),Kundenbestand!$C$5:$C$3004,0))),"x","")</f>
        <v/>
      </c>
      <c r="V978" s="35">
        <f t="shared" si="111"/>
        <v>0</v>
      </c>
    </row>
    <row r="979" spans="1:22" x14ac:dyDescent="0.3">
      <c r="A979" s="33" t="s">
        <v>5254</v>
      </c>
      <c r="B979" s="33" t="s">
        <v>5255</v>
      </c>
      <c r="C979" s="33" t="s">
        <v>233</v>
      </c>
      <c r="D979" s="33" t="s">
        <v>5256</v>
      </c>
      <c r="E979" s="33" t="s">
        <v>5257</v>
      </c>
      <c r="F979" s="33"/>
      <c r="G979" s="34">
        <v>42191</v>
      </c>
      <c r="H979" s="33">
        <f t="shared" si="105"/>
        <v>2015</v>
      </c>
      <c r="I979" s="35">
        <v>112</v>
      </c>
      <c r="J979" s="36">
        <v>1.42</v>
      </c>
      <c r="K979" s="35">
        <f t="shared" si="106"/>
        <v>159.04</v>
      </c>
      <c r="L979" s="33" t="s">
        <v>77</v>
      </c>
      <c r="M979" s="33" t="s">
        <v>78</v>
      </c>
      <c r="N979" s="33" t="s">
        <v>5258</v>
      </c>
      <c r="O979" s="37" t="s">
        <v>118</v>
      </c>
      <c r="P979" s="33" t="str">
        <f t="shared" si="107"/>
        <v>ja</v>
      </c>
      <c r="Q979" s="33" t="str">
        <f t="shared" si="108"/>
        <v>2013–2016</v>
      </c>
      <c r="R979" s="38">
        <f t="shared" si="109"/>
        <v>0.4</v>
      </c>
      <c r="S979" s="35">
        <f t="shared" si="110"/>
        <v>95.423999999999992</v>
      </c>
      <c r="T979" s="39"/>
      <c r="U979" s="33" t="str">
        <f>IF(OR(T979="x",ISNUMBER(MATCH(SUBSTITUTE(A979,"-",""),Kundenbestand!$C$5:$C$3004,0)),ISNUMBER(MATCH(SUBSTITUTE(B979,"-",""),Kundenbestand!$C$5:$C$3004,0))),"x","")</f>
        <v/>
      </c>
      <c r="V979" s="35">
        <f t="shared" si="111"/>
        <v>0</v>
      </c>
    </row>
    <row r="980" spans="1:22" x14ac:dyDescent="0.3">
      <c r="A980" s="33" t="s">
        <v>5259</v>
      </c>
      <c r="B980" s="33" t="s">
        <v>5260</v>
      </c>
      <c r="C980" s="33" t="s">
        <v>233</v>
      </c>
      <c r="D980" s="33" t="s">
        <v>615</v>
      </c>
      <c r="E980" s="33" t="s">
        <v>5261</v>
      </c>
      <c r="F980" s="33" t="s">
        <v>5262</v>
      </c>
      <c r="G980" s="34">
        <v>42084</v>
      </c>
      <c r="H980" s="33">
        <f t="shared" si="105"/>
        <v>2015</v>
      </c>
      <c r="I980" s="35">
        <v>70</v>
      </c>
      <c r="J980" s="36">
        <v>1.42</v>
      </c>
      <c r="K980" s="35">
        <f t="shared" si="106"/>
        <v>99.399999999999991</v>
      </c>
      <c r="L980" s="33" t="s">
        <v>77</v>
      </c>
      <c r="M980" s="33" t="s">
        <v>78</v>
      </c>
      <c r="N980" s="33" t="s">
        <v>5263</v>
      </c>
      <c r="O980" s="37" t="s">
        <v>118</v>
      </c>
      <c r="P980" s="33" t="str">
        <f t="shared" si="107"/>
        <v>ja</v>
      </c>
      <c r="Q980" s="33" t="str">
        <f t="shared" si="108"/>
        <v>2013–2016</v>
      </c>
      <c r="R980" s="38">
        <f t="shared" si="109"/>
        <v>0.4</v>
      </c>
      <c r="S980" s="35">
        <f t="shared" si="110"/>
        <v>59.639999999999993</v>
      </c>
      <c r="T980" s="39"/>
      <c r="U980" s="33" t="str">
        <f>IF(OR(T980="x",ISNUMBER(MATCH(SUBSTITUTE(A980,"-",""),Kundenbestand!$C$5:$C$3004,0)),ISNUMBER(MATCH(SUBSTITUTE(B980,"-",""),Kundenbestand!$C$5:$C$3004,0))),"x","")</f>
        <v/>
      </c>
      <c r="V980" s="35">
        <f t="shared" si="111"/>
        <v>0</v>
      </c>
    </row>
    <row r="981" spans="1:22" x14ac:dyDescent="0.3">
      <c r="A981" s="33" t="s">
        <v>5264</v>
      </c>
      <c r="B981" s="33" t="s">
        <v>5265</v>
      </c>
      <c r="C981" s="33" t="s">
        <v>233</v>
      </c>
      <c r="D981" s="33" t="s">
        <v>5266</v>
      </c>
      <c r="E981" s="33" t="s">
        <v>5267</v>
      </c>
      <c r="F981" s="33" t="s">
        <v>2286</v>
      </c>
      <c r="G981" s="34">
        <v>42133</v>
      </c>
      <c r="H981" s="33">
        <f t="shared" si="105"/>
        <v>2015</v>
      </c>
      <c r="I981" s="35">
        <v>126</v>
      </c>
      <c r="J981" s="36">
        <v>1.42</v>
      </c>
      <c r="K981" s="35">
        <f t="shared" si="106"/>
        <v>178.92</v>
      </c>
      <c r="L981" s="33" t="s">
        <v>77</v>
      </c>
      <c r="M981" s="33" t="s">
        <v>78</v>
      </c>
      <c r="N981" s="33" t="s">
        <v>5268</v>
      </c>
      <c r="O981" s="37" t="s">
        <v>94</v>
      </c>
      <c r="P981" s="33" t="str">
        <f t="shared" si="107"/>
        <v>ja</v>
      </c>
      <c r="Q981" s="33" t="str">
        <f t="shared" si="108"/>
        <v>2013–2016</v>
      </c>
      <c r="R981" s="38">
        <f t="shared" si="109"/>
        <v>0.4</v>
      </c>
      <c r="S981" s="35">
        <f t="shared" si="110"/>
        <v>107.35199999999999</v>
      </c>
      <c r="T981" s="39"/>
      <c r="U981" s="33" t="str">
        <f>IF(OR(T981="x",ISNUMBER(MATCH(SUBSTITUTE(A981,"-",""),Kundenbestand!$C$5:$C$3004,0)),ISNUMBER(MATCH(SUBSTITUTE(B981,"-",""),Kundenbestand!$C$5:$C$3004,0))),"x","")</f>
        <v/>
      </c>
      <c r="V981" s="35">
        <f t="shared" si="111"/>
        <v>0</v>
      </c>
    </row>
    <row r="982" spans="1:22" x14ac:dyDescent="0.3">
      <c r="A982" s="33" t="s">
        <v>5269</v>
      </c>
      <c r="B982" s="33" t="s">
        <v>5270</v>
      </c>
      <c r="C982" s="33" t="s">
        <v>233</v>
      </c>
      <c r="D982" s="33" t="s">
        <v>3908</v>
      </c>
      <c r="E982" s="33" t="s">
        <v>5271</v>
      </c>
      <c r="F982" s="33" t="s">
        <v>5272</v>
      </c>
      <c r="G982" s="34">
        <v>42253</v>
      </c>
      <c r="H982" s="33">
        <f t="shared" si="105"/>
        <v>2015</v>
      </c>
      <c r="I982" s="35">
        <v>140</v>
      </c>
      <c r="J982" s="36">
        <v>1.42</v>
      </c>
      <c r="K982" s="35">
        <f t="shared" si="106"/>
        <v>198.79999999999998</v>
      </c>
      <c r="L982" s="33" t="s">
        <v>77</v>
      </c>
      <c r="M982" s="33" t="s">
        <v>78</v>
      </c>
      <c r="N982" s="33" t="s">
        <v>5273</v>
      </c>
      <c r="O982" s="37" t="s">
        <v>118</v>
      </c>
      <c r="P982" s="33" t="str">
        <f t="shared" si="107"/>
        <v>ja</v>
      </c>
      <c r="Q982" s="33" t="str">
        <f t="shared" si="108"/>
        <v>2013–2016</v>
      </c>
      <c r="R982" s="38">
        <f t="shared" si="109"/>
        <v>0.4</v>
      </c>
      <c r="S982" s="35">
        <f t="shared" si="110"/>
        <v>119.27999999999999</v>
      </c>
      <c r="T982" s="39"/>
      <c r="U982" s="33" t="str">
        <f>IF(OR(T982="x",ISNUMBER(MATCH(SUBSTITUTE(A982,"-",""),Kundenbestand!$C$5:$C$3004,0)),ISNUMBER(MATCH(SUBSTITUTE(B982,"-",""),Kundenbestand!$C$5:$C$3004,0))),"x","")</f>
        <v/>
      </c>
      <c r="V982" s="35">
        <f t="shared" si="111"/>
        <v>0</v>
      </c>
    </row>
    <row r="983" spans="1:22" x14ac:dyDescent="0.3">
      <c r="A983" s="33" t="s">
        <v>5274</v>
      </c>
      <c r="B983" s="33" t="s">
        <v>5275</v>
      </c>
      <c r="C983" s="33" t="s">
        <v>233</v>
      </c>
      <c r="D983" s="33" t="s">
        <v>5276</v>
      </c>
      <c r="E983" s="33" t="s">
        <v>5277</v>
      </c>
      <c r="F983" s="33" t="s">
        <v>5278</v>
      </c>
      <c r="G983" s="34">
        <v>42070</v>
      </c>
      <c r="H983" s="33">
        <f t="shared" si="105"/>
        <v>2015</v>
      </c>
      <c r="I983" s="35">
        <v>112</v>
      </c>
      <c r="J983" s="36">
        <v>1.42</v>
      </c>
      <c r="K983" s="35">
        <f t="shared" si="106"/>
        <v>159.04</v>
      </c>
      <c r="L983" s="33" t="s">
        <v>77</v>
      </c>
      <c r="M983" s="33" t="s">
        <v>78</v>
      </c>
      <c r="N983" s="33" t="s">
        <v>5279</v>
      </c>
      <c r="O983" s="37" t="s">
        <v>94</v>
      </c>
      <c r="P983" s="33" t="str">
        <f t="shared" si="107"/>
        <v>ja</v>
      </c>
      <c r="Q983" s="33" t="str">
        <f t="shared" si="108"/>
        <v>2013–2016</v>
      </c>
      <c r="R983" s="38">
        <f t="shared" si="109"/>
        <v>0.4</v>
      </c>
      <c r="S983" s="35">
        <f t="shared" si="110"/>
        <v>95.423999999999992</v>
      </c>
      <c r="T983" s="39"/>
      <c r="U983" s="33" t="str">
        <f>IF(OR(T983="x",ISNUMBER(MATCH(SUBSTITUTE(A983,"-",""),Kundenbestand!$C$5:$C$3004,0)),ISNUMBER(MATCH(SUBSTITUTE(B983,"-",""),Kundenbestand!$C$5:$C$3004,0))),"x","")</f>
        <v/>
      </c>
      <c r="V983" s="35">
        <f t="shared" si="111"/>
        <v>0</v>
      </c>
    </row>
    <row r="984" spans="1:22" x14ac:dyDescent="0.3">
      <c r="A984" s="33" t="s">
        <v>5280</v>
      </c>
      <c r="B984" s="33" t="s">
        <v>5281</v>
      </c>
      <c r="C984" s="33" t="s">
        <v>233</v>
      </c>
      <c r="D984" s="33" t="s">
        <v>5282</v>
      </c>
      <c r="E984" s="33" t="s">
        <v>5283</v>
      </c>
      <c r="F984" s="33" t="s">
        <v>5284</v>
      </c>
      <c r="G984" s="34">
        <v>42899</v>
      </c>
      <c r="H984" s="33">
        <f t="shared" si="105"/>
        <v>2017</v>
      </c>
      <c r="I984" s="35">
        <v>140</v>
      </c>
      <c r="J984" s="36">
        <v>1.42</v>
      </c>
      <c r="K984" s="35">
        <f t="shared" si="106"/>
        <v>198.79999999999998</v>
      </c>
      <c r="L984" s="33" t="s">
        <v>77</v>
      </c>
      <c r="M984" s="33" t="s">
        <v>78</v>
      </c>
      <c r="N984" s="33" t="s">
        <v>5285</v>
      </c>
      <c r="O984" s="37" t="s">
        <v>87</v>
      </c>
      <c r="P984" s="33" t="str">
        <f t="shared" si="107"/>
        <v>ja</v>
      </c>
      <c r="Q984" s="33" t="str">
        <f t="shared" si="108"/>
        <v>2017–2020</v>
      </c>
      <c r="R984" s="38">
        <f t="shared" si="109"/>
        <v>0.25</v>
      </c>
      <c r="S984" s="35">
        <f t="shared" si="110"/>
        <v>149.1</v>
      </c>
      <c r="T984" s="39"/>
      <c r="U984" s="33" t="str">
        <f>IF(OR(T984="x",ISNUMBER(MATCH(SUBSTITUTE(A984,"-",""),Kundenbestand!$C$5:$C$3004,0)),ISNUMBER(MATCH(SUBSTITUTE(B984,"-",""),Kundenbestand!$C$5:$C$3004,0))),"x","")</f>
        <v/>
      </c>
      <c r="V984" s="35">
        <f t="shared" si="111"/>
        <v>0</v>
      </c>
    </row>
    <row r="985" spans="1:22" x14ac:dyDescent="0.3">
      <c r="A985" s="33" t="s">
        <v>5286</v>
      </c>
      <c r="B985" s="33" t="s">
        <v>5287</v>
      </c>
      <c r="C985" s="33" t="s">
        <v>233</v>
      </c>
      <c r="D985" s="33" t="s">
        <v>2711</v>
      </c>
      <c r="E985" s="33" t="s">
        <v>5288</v>
      </c>
      <c r="F985" s="33" t="s">
        <v>5289</v>
      </c>
      <c r="G985" s="34">
        <v>42100</v>
      </c>
      <c r="H985" s="33">
        <f t="shared" si="105"/>
        <v>2015</v>
      </c>
      <c r="I985" s="35">
        <v>174.65</v>
      </c>
      <c r="J985" s="36">
        <v>1.42</v>
      </c>
      <c r="K985" s="35">
        <f t="shared" si="106"/>
        <v>248.00299999999999</v>
      </c>
      <c r="L985" s="33" t="s">
        <v>77</v>
      </c>
      <c r="M985" s="33" t="s">
        <v>78</v>
      </c>
      <c r="N985" s="33" t="s">
        <v>5290</v>
      </c>
      <c r="O985" s="37" t="s">
        <v>118</v>
      </c>
      <c r="P985" s="33" t="str">
        <f t="shared" si="107"/>
        <v>ja</v>
      </c>
      <c r="Q985" s="33" t="str">
        <f t="shared" si="108"/>
        <v>2013–2016</v>
      </c>
      <c r="R985" s="38">
        <f t="shared" si="109"/>
        <v>0.4</v>
      </c>
      <c r="S985" s="35">
        <f t="shared" si="110"/>
        <v>148.80179999999999</v>
      </c>
      <c r="T985" s="39"/>
      <c r="U985" s="33" t="str">
        <f>IF(OR(T985="x",ISNUMBER(MATCH(SUBSTITUTE(A985,"-",""),Kundenbestand!$C$5:$C$3004,0)),ISNUMBER(MATCH(SUBSTITUTE(B985,"-",""),Kundenbestand!$C$5:$C$3004,0))),"x","")</f>
        <v/>
      </c>
      <c r="V985" s="35">
        <f t="shared" si="111"/>
        <v>0</v>
      </c>
    </row>
    <row r="986" spans="1:22" x14ac:dyDescent="0.3">
      <c r="A986" s="33" t="s">
        <v>5291</v>
      </c>
      <c r="B986" s="33" t="s">
        <v>5292</v>
      </c>
      <c r="C986" s="33" t="s">
        <v>233</v>
      </c>
      <c r="D986" s="33" t="s">
        <v>5293</v>
      </c>
      <c r="E986" s="33" t="s">
        <v>5294</v>
      </c>
      <c r="F986" s="33" t="s">
        <v>5295</v>
      </c>
      <c r="G986" s="34">
        <v>42100</v>
      </c>
      <c r="H986" s="33">
        <f t="shared" si="105"/>
        <v>2015</v>
      </c>
      <c r="I986" s="35">
        <v>168</v>
      </c>
      <c r="J986" s="36">
        <v>1.42</v>
      </c>
      <c r="K986" s="35">
        <f t="shared" si="106"/>
        <v>238.56</v>
      </c>
      <c r="L986" s="33" t="s">
        <v>77</v>
      </c>
      <c r="M986" s="33" t="s">
        <v>78</v>
      </c>
      <c r="N986" s="33" t="s">
        <v>5296</v>
      </c>
      <c r="O986" s="37" t="s">
        <v>80</v>
      </c>
      <c r="P986" s="33" t="str">
        <f t="shared" si="107"/>
        <v>ja</v>
      </c>
      <c r="Q986" s="33" t="str">
        <f t="shared" si="108"/>
        <v>2013–2016</v>
      </c>
      <c r="R986" s="38">
        <f t="shared" si="109"/>
        <v>0.4</v>
      </c>
      <c r="S986" s="35">
        <f t="shared" si="110"/>
        <v>143.136</v>
      </c>
      <c r="T986" s="39"/>
      <c r="U986" s="33" t="str">
        <f>IF(OR(T986="x",ISNUMBER(MATCH(SUBSTITUTE(A986,"-",""),Kundenbestand!$C$5:$C$3004,0)),ISNUMBER(MATCH(SUBSTITUTE(B986,"-",""),Kundenbestand!$C$5:$C$3004,0))),"x","")</f>
        <v/>
      </c>
      <c r="V986" s="35">
        <f t="shared" si="111"/>
        <v>0</v>
      </c>
    </row>
    <row r="987" spans="1:22" x14ac:dyDescent="0.3">
      <c r="A987" s="33" t="s">
        <v>5297</v>
      </c>
      <c r="B987" s="33" t="s">
        <v>5298</v>
      </c>
      <c r="C987" s="33" t="s">
        <v>233</v>
      </c>
      <c r="D987" s="33" t="s">
        <v>1609</v>
      </c>
      <c r="E987" s="33" t="s">
        <v>5299</v>
      </c>
      <c r="F987" s="33" t="s">
        <v>528</v>
      </c>
      <c r="G987" s="34">
        <v>42471</v>
      </c>
      <c r="H987" s="33">
        <f t="shared" si="105"/>
        <v>2016</v>
      </c>
      <c r="I987" s="35">
        <v>105</v>
      </c>
      <c r="J987" s="36">
        <v>1.42</v>
      </c>
      <c r="K987" s="35">
        <f t="shared" si="106"/>
        <v>149.1</v>
      </c>
      <c r="L987" s="33" t="s">
        <v>77</v>
      </c>
      <c r="M987" s="33" t="s">
        <v>78</v>
      </c>
      <c r="N987" s="33" t="s">
        <v>5300</v>
      </c>
      <c r="O987" s="37" t="s">
        <v>94</v>
      </c>
      <c r="P987" s="33" t="str">
        <f t="shared" si="107"/>
        <v>ja</v>
      </c>
      <c r="Q987" s="33" t="str">
        <f t="shared" si="108"/>
        <v>2013–2016</v>
      </c>
      <c r="R987" s="38">
        <f t="shared" si="109"/>
        <v>0.4</v>
      </c>
      <c r="S987" s="35">
        <f t="shared" si="110"/>
        <v>89.46</v>
      </c>
      <c r="T987" s="39"/>
      <c r="U987" s="33" t="str">
        <f>IF(OR(T987="x",ISNUMBER(MATCH(SUBSTITUTE(A987,"-",""),Kundenbestand!$C$5:$C$3004,0)),ISNUMBER(MATCH(SUBSTITUTE(B987,"-",""),Kundenbestand!$C$5:$C$3004,0))),"x","")</f>
        <v/>
      </c>
      <c r="V987" s="35">
        <f t="shared" si="111"/>
        <v>0</v>
      </c>
    </row>
    <row r="988" spans="1:22" x14ac:dyDescent="0.3">
      <c r="A988" s="33" t="s">
        <v>5301</v>
      </c>
      <c r="B988" s="33" t="s">
        <v>5302</v>
      </c>
      <c r="C988" s="33" t="s">
        <v>233</v>
      </c>
      <c r="D988" s="33" t="s">
        <v>5303</v>
      </c>
      <c r="E988" s="33" t="s">
        <v>5304</v>
      </c>
      <c r="F988" s="33" t="s">
        <v>2306</v>
      </c>
      <c r="G988" s="34">
        <v>43353</v>
      </c>
      <c r="H988" s="33">
        <f t="shared" si="105"/>
        <v>2018</v>
      </c>
      <c r="I988" s="35">
        <v>266</v>
      </c>
      <c r="J988" s="36">
        <v>1.42</v>
      </c>
      <c r="K988" s="35">
        <f t="shared" si="106"/>
        <v>377.71999999999997</v>
      </c>
      <c r="L988" s="33" t="s">
        <v>77</v>
      </c>
      <c r="M988" s="33" t="s">
        <v>78</v>
      </c>
      <c r="N988" s="33" t="s">
        <v>5305</v>
      </c>
      <c r="O988" s="37" t="s">
        <v>87</v>
      </c>
      <c r="P988" s="33" t="str">
        <f t="shared" si="107"/>
        <v>ja</v>
      </c>
      <c r="Q988" s="33" t="str">
        <f t="shared" si="108"/>
        <v>2017–2020</v>
      </c>
      <c r="R988" s="38">
        <f t="shared" si="109"/>
        <v>0.25</v>
      </c>
      <c r="S988" s="35">
        <f t="shared" si="110"/>
        <v>283.28999999999996</v>
      </c>
      <c r="T988" s="39"/>
      <c r="U988" s="33" t="str">
        <f>IF(OR(T988="x",ISNUMBER(MATCH(SUBSTITUTE(A988,"-",""),Kundenbestand!$C$5:$C$3004,0)),ISNUMBER(MATCH(SUBSTITUTE(B988,"-",""),Kundenbestand!$C$5:$C$3004,0))),"x","")</f>
        <v/>
      </c>
      <c r="V988" s="35">
        <f t="shared" si="111"/>
        <v>0</v>
      </c>
    </row>
    <row r="989" spans="1:22" x14ac:dyDescent="0.3">
      <c r="A989" s="33" t="s">
        <v>5306</v>
      </c>
      <c r="B989" s="33" t="s">
        <v>5307</v>
      </c>
      <c r="C989" s="33" t="s">
        <v>233</v>
      </c>
      <c r="D989" s="33" t="s">
        <v>5308</v>
      </c>
      <c r="E989" s="33" t="s">
        <v>5309</v>
      </c>
      <c r="F989" s="33" t="s">
        <v>5310</v>
      </c>
      <c r="G989" s="34">
        <v>42133</v>
      </c>
      <c r="H989" s="33">
        <f t="shared" si="105"/>
        <v>2015</v>
      </c>
      <c r="I989" s="35">
        <v>105</v>
      </c>
      <c r="J989" s="36">
        <v>1.42</v>
      </c>
      <c r="K989" s="35">
        <f t="shared" si="106"/>
        <v>149.1</v>
      </c>
      <c r="L989" s="33" t="s">
        <v>77</v>
      </c>
      <c r="M989" s="33" t="s">
        <v>78</v>
      </c>
      <c r="N989" s="33" t="s">
        <v>5311</v>
      </c>
      <c r="O989" s="37" t="s">
        <v>87</v>
      </c>
      <c r="P989" s="33" t="str">
        <f t="shared" si="107"/>
        <v>ja</v>
      </c>
      <c r="Q989" s="33" t="str">
        <f t="shared" si="108"/>
        <v>2013–2016</v>
      </c>
      <c r="R989" s="38">
        <f t="shared" si="109"/>
        <v>0.4</v>
      </c>
      <c r="S989" s="35">
        <f t="shared" si="110"/>
        <v>89.46</v>
      </c>
      <c r="T989" s="39"/>
      <c r="U989" s="33" t="str">
        <f>IF(OR(T989="x",ISNUMBER(MATCH(SUBSTITUTE(A989,"-",""),Kundenbestand!$C$5:$C$3004,0)),ISNUMBER(MATCH(SUBSTITUTE(B989,"-",""),Kundenbestand!$C$5:$C$3004,0))),"x","")</f>
        <v/>
      </c>
      <c r="V989" s="35">
        <f t="shared" si="111"/>
        <v>0</v>
      </c>
    </row>
    <row r="990" spans="1:22" x14ac:dyDescent="0.3">
      <c r="A990" s="33" t="s">
        <v>5312</v>
      </c>
      <c r="B990" s="33" t="s">
        <v>5313</v>
      </c>
      <c r="C990" s="33" t="s">
        <v>233</v>
      </c>
      <c r="D990" s="33" t="s">
        <v>1550</v>
      </c>
      <c r="E990" s="33" t="s">
        <v>5314</v>
      </c>
      <c r="F990" s="33"/>
      <c r="G990" s="34">
        <v>42162</v>
      </c>
      <c r="H990" s="33">
        <f t="shared" si="105"/>
        <v>2015</v>
      </c>
      <c r="I990" s="35">
        <v>210</v>
      </c>
      <c r="J990" s="36">
        <v>1.42</v>
      </c>
      <c r="K990" s="35">
        <f t="shared" si="106"/>
        <v>298.2</v>
      </c>
      <c r="L990" s="33" t="s">
        <v>77</v>
      </c>
      <c r="M990" s="33" t="s">
        <v>78</v>
      </c>
      <c r="N990" s="33" t="s">
        <v>5315</v>
      </c>
      <c r="O990" s="37" t="s">
        <v>87</v>
      </c>
      <c r="P990" s="33" t="str">
        <f t="shared" si="107"/>
        <v>ja</v>
      </c>
      <c r="Q990" s="33" t="str">
        <f t="shared" si="108"/>
        <v>2013–2016</v>
      </c>
      <c r="R990" s="38">
        <f t="shared" si="109"/>
        <v>0.4</v>
      </c>
      <c r="S990" s="35">
        <f t="shared" si="110"/>
        <v>178.92</v>
      </c>
      <c r="T990" s="39"/>
      <c r="U990" s="33" t="str">
        <f>IF(OR(T990="x",ISNUMBER(MATCH(SUBSTITUTE(A990,"-",""),Kundenbestand!$C$5:$C$3004,0)),ISNUMBER(MATCH(SUBSTITUTE(B990,"-",""),Kundenbestand!$C$5:$C$3004,0))),"x","")</f>
        <v/>
      </c>
      <c r="V990" s="35">
        <f t="shared" si="111"/>
        <v>0</v>
      </c>
    </row>
    <row r="991" spans="1:22" x14ac:dyDescent="0.3">
      <c r="A991" s="33" t="s">
        <v>5316</v>
      </c>
      <c r="B991" s="33" t="s">
        <v>5317</v>
      </c>
      <c r="C991" s="33" t="s">
        <v>233</v>
      </c>
      <c r="D991" s="33" t="s">
        <v>5318</v>
      </c>
      <c r="E991" s="33" t="s">
        <v>5319</v>
      </c>
      <c r="F991" s="33" t="s">
        <v>5320</v>
      </c>
      <c r="G991" s="34">
        <v>42191</v>
      </c>
      <c r="H991" s="33">
        <f t="shared" si="105"/>
        <v>2015</v>
      </c>
      <c r="I991" s="35">
        <v>126</v>
      </c>
      <c r="J991" s="36">
        <v>1.42</v>
      </c>
      <c r="K991" s="35">
        <f t="shared" si="106"/>
        <v>178.92</v>
      </c>
      <c r="L991" s="33" t="s">
        <v>77</v>
      </c>
      <c r="M991" s="33" t="s">
        <v>78</v>
      </c>
      <c r="N991" s="33" t="s">
        <v>5321</v>
      </c>
      <c r="O991" s="37" t="s">
        <v>118</v>
      </c>
      <c r="P991" s="33" t="str">
        <f t="shared" si="107"/>
        <v>ja</v>
      </c>
      <c r="Q991" s="33" t="str">
        <f t="shared" si="108"/>
        <v>2013–2016</v>
      </c>
      <c r="R991" s="38">
        <f t="shared" si="109"/>
        <v>0.4</v>
      </c>
      <c r="S991" s="35">
        <f t="shared" si="110"/>
        <v>107.35199999999999</v>
      </c>
      <c r="T991" s="39"/>
      <c r="U991" s="33" t="str">
        <f>IF(OR(T991="x",ISNUMBER(MATCH(SUBSTITUTE(A991,"-",""),Kundenbestand!$C$5:$C$3004,0)),ISNUMBER(MATCH(SUBSTITUTE(B991,"-",""),Kundenbestand!$C$5:$C$3004,0))),"x","")</f>
        <v/>
      </c>
      <c r="V991" s="35">
        <f t="shared" si="111"/>
        <v>0</v>
      </c>
    </row>
    <row r="992" spans="1:22" x14ac:dyDescent="0.3">
      <c r="A992" s="33" t="s">
        <v>5322</v>
      </c>
      <c r="B992" s="33" t="s">
        <v>5323</v>
      </c>
      <c r="C992" s="33" t="s">
        <v>233</v>
      </c>
      <c r="D992" s="33" t="s">
        <v>4969</v>
      </c>
      <c r="E992" s="33" t="s">
        <v>5324</v>
      </c>
      <c r="F992" s="33"/>
      <c r="G992" s="34">
        <v>42162</v>
      </c>
      <c r="H992" s="33">
        <f t="shared" si="105"/>
        <v>2015</v>
      </c>
      <c r="I992" s="35">
        <v>126</v>
      </c>
      <c r="J992" s="36">
        <v>1.42</v>
      </c>
      <c r="K992" s="35">
        <f t="shared" si="106"/>
        <v>178.92</v>
      </c>
      <c r="L992" s="33" t="s">
        <v>77</v>
      </c>
      <c r="M992" s="33" t="s">
        <v>78</v>
      </c>
      <c r="N992" s="33" t="s">
        <v>5325</v>
      </c>
      <c r="O992" s="37" t="s">
        <v>87</v>
      </c>
      <c r="P992" s="33" t="str">
        <f t="shared" si="107"/>
        <v>ja</v>
      </c>
      <c r="Q992" s="33" t="str">
        <f t="shared" si="108"/>
        <v>2013–2016</v>
      </c>
      <c r="R992" s="38">
        <f t="shared" si="109"/>
        <v>0.4</v>
      </c>
      <c r="S992" s="35">
        <f t="shared" si="110"/>
        <v>107.35199999999999</v>
      </c>
      <c r="T992" s="39"/>
      <c r="U992" s="33" t="str">
        <f>IF(OR(T992="x",ISNUMBER(MATCH(SUBSTITUTE(A992,"-",""),Kundenbestand!$C$5:$C$3004,0)),ISNUMBER(MATCH(SUBSTITUTE(B992,"-",""),Kundenbestand!$C$5:$C$3004,0))),"x","")</f>
        <v/>
      </c>
      <c r="V992" s="35">
        <f t="shared" si="111"/>
        <v>0</v>
      </c>
    </row>
    <row r="993" spans="1:22" x14ac:dyDescent="0.3">
      <c r="A993" s="33" t="s">
        <v>5326</v>
      </c>
      <c r="B993" s="33" t="s">
        <v>5327</v>
      </c>
      <c r="C993" s="33" t="s">
        <v>233</v>
      </c>
      <c r="D993" s="33" t="s">
        <v>565</v>
      </c>
      <c r="E993" s="33" t="s">
        <v>5328</v>
      </c>
      <c r="F993" s="33" t="s">
        <v>5329</v>
      </c>
      <c r="G993" s="34">
        <v>41918</v>
      </c>
      <c r="H993" s="33">
        <f t="shared" si="105"/>
        <v>2014</v>
      </c>
      <c r="I993" s="35">
        <v>98</v>
      </c>
      <c r="J993" s="36">
        <v>1.42</v>
      </c>
      <c r="K993" s="35">
        <f t="shared" si="106"/>
        <v>139.16</v>
      </c>
      <c r="L993" s="33" t="s">
        <v>77</v>
      </c>
      <c r="M993" s="33" t="s">
        <v>78</v>
      </c>
      <c r="N993" s="33" t="s">
        <v>5330</v>
      </c>
      <c r="O993" s="37" t="s">
        <v>118</v>
      </c>
      <c r="P993" s="33" t="str">
        <f t="shared" si="107"/>
        <v>ja</v>
      </c>
      <c r="Q993" s="33" t="str">
        <f t="shared" si="108"/>
        <v>2013–2016</v>
      </c>
      <c r="R993" s="38">
        <f t="shared" si="109"/>
        <v>0.4</v>
      </c>
      <c r="S993" s="35">
        <f t="shared" si="110"/>
        <v>83.495999999999995</v>
      </c>
      <c r="T993" s="39"/>
      <c r="U993" s="33" t="str">
        <f>IF(OR(T993="x",ISNUMBER(MATCH(SUBSTITUTE(A993,"-",""),Kundenbestand!$C$5:$C$3004,0)),ISNUMBER(MATCH(SUBSTITUTE(B993,"-",""),Kundenbestand!$C$5:$C$3004,0))),"x","")</f>
        <v/>
      </c>
      <c r="V993" s="35">
        <f t="shared" si="111"/>
        <v>0</v>
      </c>
    </row>
    <row r="994" spans="1:22" x14ac:dyDescent="0.3">
      <c r="A994" s="33" t="s">
        <v>5331</v>
      </c>
      <c r="B994" s="33" t="s">
        <v>5332</v>
      </c>
      <c r="C994" s="33" t="s">
        <v>233</v>
      </c>
      <c r="D994" s="33" t="s">
        <v>1292</v>
      </c>
      <c r="E994" s="33" t="s">
        <v>5333</v>
      </c>
      <c r="F994" s="33" t="s">
        <v>5334</v>
      </c>
      <c r="G994" s="34">
        <v>41953</v>
      </c>
      <c r="H994" s="33">
        <f t="shared" si="105"/>
        <v>2014</v>
      </c>
      <c r="I994" s="35">
        <v>196</v>
      </c>
      <c r="J994" s="36">
        <v>1.42</v>
      </c>
      <c r="K994" s="35">
        <f t="shared" si="106"/>
        <v>278.32</v>
      </c>
      <c r="L994" s="33" t="s">
        <v>77</v>
      </c>
      <c r="M994" s="33" t="s">
        <v>78</v>
      </c>
      <c r="N994" s="33" t="s">
        <v>5335</v>
      </c>
      <c r="O994" s="37" t="s">
        <v>87</v>
      </c>
      <c r="P994" s="33" t="str">
        <f t="shared" si="107"/>
        <v>ja</v>
      </c>
      <c r="Q994" s="33" t="str">
        <f t="shared" si="108"/>
        <v>2013–2016</v>
      </c>
      <c r="R994" s="38">
        <f t="shared" si="109"/>
        <v>0.4</v>
      </c>
      <c r="S994" s="35">
        <f t="shared" si="110"/>
        <v>166.99199999999999</v>
      </c>
      <c r="T994" s="39"/>
      <c r="U994" s="33" t="str">
        <f>IF(OR(T994="x",ISNUMBER(MATCH(SUBSTITUTE(A994,"-",""),Kundenbestand!$C$5:$C$3004,0)),ISNUMBER(MATCH(SUBSTITUTE(B994,"-",""),Kundenbestand!$C$5:$C$3004,0))),"x","")</f>
        <v/>
      </c>
      <c r="V994" s="35">
        <f t="shared" si="111"/>
        <v>0</v>
      </c>
    </row>
    <row r="995" spans="1:22" x14ac:dyDescent="0.3">
      <c r="A995" s="33" t="s">
        <v>5336</v>
      </c>
      <c r="B995" s="33" t="s">
        <v>5337</v>
      </c>
      <c r="C995" s="33" t="s">
        <v>233</v>
      </c>
      <c r="D995" s="33" t="s">
        <v>5338</v>
      </c>
      <c r="E995" s="33" t="s">
        <v>5339</v>
      </c>
      <c r="F995" s="33" t="s">
        <v>5340</v>
      </c>
      <c r="G995" s="34">
        <v>41897</v>
      </c>
      <c r="H995" s="33">
        <f t="shared" si="105"/>
        <v>2014</v>
      </c>
      <c r="I995" s="35">
        <v>168</v>
      </c>
      <c r="J995" s="36">
        <v>1.42</v>
      </c>
      <c r="K995" s="35">
        <f t="shared" si="106"/>
        <v>238.56</v>
      </c>
      <c r="L995" s="33" t="s">
        <v>77</v>
      </c>
      <c r="M995" s="33" t="s">
        <v>78</v>
      </c>
      <c r="N995" s="33" t="s">
        <v>5341</v>
      </c>
      <c r="O995" s="37" t="s">
        <v>118</v>
      </c>
      <c r="P995" s="33" t="str">
        <f t="shared" si="107"/>
        <v>ja</v>
      </c>
      <c r="Q995" s="33" t="str">
        <f t="shared" si="108"/>
        <v>2013–2016</v>
      </c>
      <c r="R995" s="38">
        <f t="shared" si="109"/>
        <v>0.4</v>
      </c>
      <c r="S995" s="35">
        <f t="shared" si="110"/>
        <v>143.136</v>
      </c>
      <c r="T995" s="39"/>
      <c r="U995" s="33" t="str">
        <f>IF(OR(T995="x",ISNUMBER(MATCH(SUBSTITUTE(A995,"-",""),Kundenbestand!$C$5:$C$3004,0)),ISNUMBER(MATCH(SUBSTITUTE(B995,"-",""),Kundenbestand!$C$5:$C$3004,0))),"x","")</f>
        <v/>
      </c>
      <c r="V995" s="35">
        <f t="shared" si="111"/>
        <v>0</v>
      </c>
    </row>
    <row r="996" spans="1:22" x14ac:dyDescent="0.3">
      <c r="A996" s="33" t="s">
        <v>5342</v>
      </c>
      <c r="B996" s="33" t="s">
        <v>5343</v>
      </c>
      <c r="C996" s="33" t="s">
        <v>233</v>
      </c>
      <c r="D996" s="33" t="s">
        <v>3120</v>
      </c>
      <c r="E996" s="33" t="s">
        <v>1817</v>
      </c>
      <c r="F996" s="33" t="s">
        <v>5344</v>
      </c>
      <c r="G996" s="34">
        <v>42070</v>
      </c>
      <c r="H996" s="33">
        <f t="shared" si="105"/>
        <v>2015</v>
      </c>
      <c r="I996" s="35">
        <v>154.01</v>
      </c>
      <c r="J996" s="36">
        <v>1.42</v>
      </c>
      <c r="K996" s="35">
        <f t="shared" si="106"/>
        <v>218.69419999999997</v>
      </c>
      <c r="L996" s="33" t="s">
        <v>77</v>
      </c>
      <c r="M996" s="33" t="s">
        <v>78</v>
      </c>
      <c r="N996" s="33" t="s">
        <v>5345</v>
      </c>
      <c r="O996" s="37" t="s">
        <v>87</v>
      </c>
      <c r="P996" s="33" t="str">
        <f t="shared" si="107"/>
        <v>ja</v>
      </c>
      <c r="Q996" s="33" t="str">
        <f t="shared" si="108"/>
        <v>2013–2016</v>
      </c>
      <c r="R996" s="38">
        <f t="shared" si="109"/>
        <v>0.4</v>
      </c>
      <c r="S996" s="35">
        <f t="shared" si="110"/>
        <v>131.21651999999997</v>
      </c>
      <c r="T996" s="39"/>
      <c r="U996" s="33" t="str">
        <f>IF(OR(T996="x",ISNUMBER(MATCH(SUBSTITUTE(A996,"-",""),Kundenbestand!$C$5:$C$3004,0)),ISNUMBER(MATCH(SUBSTITUTE(B996,"-",""),Kundenbestand!$C$5:$C$3004,0))),"x","")</f>
        <v/>
      </c>
      <c r="V996" s="35">
        <f t="shared" si="111"/>
        <v>0</v>
      </c>
    </row>
    <row r="997" spans="1:22" x14ac:dyDescent="0.3">
      <c r="A997" s="33" t="s">
        <v>5346</v>
      </c>
      <c r="B997" s="33" t="s">
        <v>5347</v>
      </c>
      <c r="C997" s="33" t="s">
        <v>233</v>
      </c>
      <c r="D997" s="33" t="s">
        <v>5348</v>
      </c>
      <c r="E997" s="33" t="s">
        <v>5349</v>
      </c>
      <c r="F997" s="33"/>
      <c r="G997" s="34">
        <v>41981</v>
      </c>
      <c r="H997" s="33">
        <f t="shared" si="105"/>
        <v>2014</v>
      </c>
      <c r="I997" s="35">
        <v>126</v>
      </c>
      <c r="J997" s="36">
        <v>1.42</v>
      </c>
      <c r="K997" s="35">
        <f t="shared" si="106"/>
        <v>178.92</v>
      </c>
      <c r="L997" s="33" t="s">
        <v>77</v>
      </c>
      <c r="M997" s="33" t="s">
        <v>78</v>
      </c>
      <c r="N997" s="33" t="s">
        <v>5350</v>
      </c>
      <c r="O997" s="37" t="s">
        <v>94</v>
      </c>
      <c r="P997" s="33" t="str">
        <f t="shared" si="107"/>
        <v>ja</v>
      </c>
      <c r="Q997" s="33" t="str">
        <f t="shared" si="108"/>
        <v>2013–2016</v>
      </c>
      <c r="R997" s="38">
        <f t="shared" si="109"/>
        <v>0.4</v>
      </c>
      <c r="S997" s="35">
        <f t="shared" si="110"/>
        <v>107.35199999999999</v>
      </c>
      <c r="T997" s="39"/>
      <c r="U997" s="33" t="str">
        <f>IF(OR(T997="x",ISNUMBER(MATCH(SUBSTITUTE(A997,"-",""),Kundenbestand!$C$5:$C$3004,0)),ISNUMBER(MATCH(SUBSTITUTE(B997,"-",""),Kundenbestand!$C$5:$C$3004,0))),"x","")</f>
        <v/>
      </c>
      <c r="V997" s="35">
        <f t="shared" si="111"/>
        <v>0</v>
      </c>
    </row>
    <row r="998" spans="1:22" x14ac:dyDescent="0.3">
      <c r="A998" s="33" t="s">
        <v>5351</v>
      </c>
      <c r="B998" s="33" t="s">
        <v>5352</v>
      </c>
      <c r="C998" s="33" t="s">
        <v>233</v>
      </c>
      <c r="D998" s="33" t="s">
        <v>2623</v>
      </c>
      <c r="E998" s="33" t="s">
        <v>5353</v>
      </c>
      <c r="F998" s="33" t="s">
        <v>5354</v>
      </c>
      <c r="G998" s="34">
        <v>42436</v>
      </c>
      <c r="H998" s="33">
        <f t="shared" si="105"/>
        <v>2016</v>
      </c>
      <c r="I998" s="35">
        <v>182</v>
      </c>
      <c r="J998" s="36">
        <v>1.42</v>
      </c>
      <c r="K998" s="35">
        <f t="shared" si="106"/>
        <v>258.44</v>
      </c>
      <c r="L998" s="33" t="s">
        <v>77</v>
      </c>
      <c r="M998" s="33" t="s">
        <v>78</v>
      </c>
      <c r="N998" s="33" t="s">
        <v>5355</v>
      </c>
      <c r="O998" s="37" t="s">
        <v>87</v>
      </c>
      <c r="P998" s="33" t="str">
        <f t="shared" si="107"/>
        <v>ja</v>
      </c>
      <c r="Q998" s="33" t="str">
        <f t="shared" si="108"/>
        <v>2013–2016</v>
      </c>
      <c r="R998" s="38">
        <f t="shared" si="109"/>
        <v>0.4</v>
      </c>
      <c r="S998" s="35">
        <f t="shared" si="110"/>
        <v>155.06399999999999</v>
      </c>
      <c r="T998" s="39"/>
      <c r="U998" s="33" t="str">
        <f>IF(OR(T998="x",ISNUMBER(MATCH(SUBSTITUTE(A998,"-",""),Kundenbestand!$C$5:$C$3004,0)),ISNUMBER(MATCH(SUBSTITUTE(B998,"-",""),Kundenbestand!$C$5:$C$3004,0))),"x","")</f>
        <v/>
      </c>
      <c r="V998" s="35">
        <f t="shared" si="111"/>
        <v>0</v>
      </c>
    </row>
    <row r="999" spans="1:22" x14ac:dyDescent="0.3">
      <c r="A999" s="33" t="s">
        <v>5356</v>
      </c>
      <c r="B999" s="33" t="s">
        <v>5357</v>
      </c>
      <c r="C999" s="33" t="s">
        <v>233</v>
      </c>
      <c r="D999" s="33" t="s">
        <v>503</v>
      </c>
      <c r="E999" s="33" t="s">
        <v>5358</v>
      </c>
      <c r="F999" s="33"/>
      <c r="G999" s="34">
        <v>41778</v>
      </c>
      <c r="H999" s="33">
        <f t="shared" si="105"/>
        <v>2014</v>
      </c>
      <c r="I999" s="35">
        <v>98</v>
      </c>
      <c r="J999" s="36">
        <v>1.42</v>
      </c>
      <c r="K999" s="35">
        <f t="shared" si="106"/>
        <v>139.16</v>
      </c>
      <c r="L999" s="33" t="s">
        <v>77</v>
      </c>
      <c r="M999" s="33" t="s">
        <v>78</v>
      </c>
      <c r="N999" s="33" t="s">
        <v>5359</v>
      </c>
      <c r="O999" s="37" t="s">
        <v>80</v>
      </c>
      <c r="P999" s="33" t="str">
        <f t="shared" si="107"/>
        <v>ja</v>
      </c>
      <c r="Q999" s="33" t="str">
        <f t="shared" si="108"/>
        <v>2013–2016</v>
      </c>
      <c r="R999" s="38">
        <f t="shared" si="109"/>
        <v>0.4</v>
      </c>
      <c r="S999" s="35">
        <f t="shared" si="110"/>
        <v>83.495999999999995</v>
      </c>
      <c r="T999" s="39"/>
      <c r="U999" s="33" t="str">
        <f>IF(OR(T999="x",ISNUMBER(MATCH(SUBSTITUTE(A999,"-",""),Kundenbestand!$C$5:$C$3004,0)),ISNUMBER(MATCH(SUBSTITUTE(B999,"-",""),Kundenbestand!$C$5:$C$3004,0))),"x","")</f>
        <v/>
      </c>
      <c r="V999" s="35">
        <f t="shared" si="111"/>
        <v>0</v>
      </c>
    </row>
    <row r="1000" spans="1:22" x14ac:dyDescent="0.3">
      <c r="A1000" s="33" t="s">
        <v>5360</v>
      </c>
      <c r="B1000" s="33" t="s">
        <v>5361</v>
      </c>
      <c r="C1000" s="33" t="s">
        <v>233</v>
      </c>
      <c r="D1000" s="33" t="s">
        <v>542</v>
      </c>
      <c r="E1000" s="33" t="s">
        <v>5362</v>
      </c>
      <c r="F1000" s="33" t="s">
        <v>5363</v>
      </c>
      <c r="G1000" s="34">
        <v>41869</v>
      </c>
      <c r="H1000" s="33">
        <f t="shared" si="105"/>
        <v>2014</v>
      </c>
      <c r="I1000" s="35">
        <v>154.01</v>
      </c>
      <c r="J1000" s="36">
        <v>1.42</v>
      </c>
      <c r="K1000" s="35">
        <f t="shared" si="106"/>
        <v>218.69419999999997</v>
      </c>
      <c r="L1000" s="33" t="s">
        <v>77</v>
      </c>
      <c r="M1000" s="33" t="s">
        <v>78</v>
      </c>
      <c r="N1000" s="33" t="s">
        <v>5364</v>
      </c>
      <c r="O1000" s="37" t="s">
        <v>80</v>
      </c>
      <c r="P1000" s="33" t="str">
        <f t="shared" si="107"/>
        <v>ja</v>
      </c>
      <c r="Q1000" s="33" t="str">
        <f t="shared" si="108"/>
        <v>2013–2016</v>
      </c>
      <c r="R1000" s="38">
        <f t="shared" si="109"/>
        <v>0.4</v>
      </c>
      <c r="S1000" s="35">
        <f t="shared" si="110"/>
        <v>131.21651999999997</v>
      </c>
      <c r="T1000" s="39"/>
      <c r="U1000" s="33" t="str">
        <f>IF(OR(T1000="x",ISNUMBER(MATCH(SUBSTITUTE(A1000,"-",""),Kundenbestand!$C$5:$C$3004,0)),ISNUMBER(MATCH(SUBSTITUTE(B1000,"-",""),Kundenbestand!$C$5:$C$3004,0))),"x","")</f>
        <v/>
      </c>
      <c r="V1000" s="35">
        <f t="shared" si="111"/>
        <v>0</v>
      </c>
    </row>
    <row r="1001" spans="1:22" x14ac:dyDescent="0.3">
      <c r="A1001" s="33" t="s">
        <v>5365</v>
      </c>
      <c r="B1001" s="33" t="s">
        <v>5366</v>
      </c>
      <c r="C1001" s="33" t="s">
        <v>233</v>
      </c>
      <c r="D1001" s="33" t="s">
        <v>1483</v>
      </c>
      <c r="E1001" s="33" t="s">
        <v>5367</v>
      </c>
      <c r="F1001" s="33" t="s">
        <v>5368</v>
      </c>
      <c r="G1001" s="34">
        <v>41708</v>
      </c>
      <c r="H1001" s="33">
        <f t="shared" si="105"/>
        <v>2014</v>
      </c>
      <c r="I1001" s="35">
        <v>126</v>
      </c>
      <c r="J1001" s="36">
        <v>1.42</v>
      </c>
      <c r="K1001" s="35">
        <f t="shared" si="106"/>
        <v>178.92</v>
      </c>
      <c r="L1001" s="33" t="s">
        <v>77</v>
      </c>
      <c r="M1001" s="33" t="s">
        <v>78</v>
      </c>
      <c r="N1001" s="33" t="s">
        <v>5369</v>
      </c>
      <c r="O1001" s="37" t="s">
        <v>118</v>
      </c>
      <c r="P1001" s="33" t="str">
        <f t="shared" si="107"/>
        <v>ja</v>
      </c>
      <c r="Q1001" s="33" t="str">
        <f t="shared" si="108"/>
        <v>2013–2016</v>
      </c>
      <c r="R1001" s="38">
        <f t="shared" si="109"/>
        <v>0.4</v>
      </c>
      <c r="S1001" s="35">
        <f t="shared" si="110"/>
        <v>107.35199999999999</v>
      </c>
      <c r="T1001" s="39"/>
      <c r="U1001" s="33" t="str">
        <f>IF(OR(T1001="x",ISNUMBER(MATCH(SUBSTITUTE(A1001,"-",""),Kundenbestand!$C$5:$C$3004,0)),ISNUMBER(MATCH(SUBSTITUTE(B1001,"-",""),Kundenbestand!$C$5:$C$3004,0))),"x","")</f>
        <v/>
      </c>
      <c r="V1001" s="35">
        <f t="shared" si="111"/>
        <v>0</v>
      </c>
    </row>
    <row r="1002" spans="1:22" x14ac:dyDescent="0.3">
      <c r="A1002" s="33" t="s">
        <v>5370</v>
      </c>
      <c r="B1002" s="33" t="s">
        <v>5371</v>
      </c>
      <c r="C1002" s="33" t="s">
        <v>233</v>
      </c>
      <c r="D1002" s="33" t="s">
        <v>5372</v>
      </c>
      <c r="E1002" s="33" t="s">
        <v>5373</v>
      </c>
      <c r="F1002" s="33"/>
      <c r="G1002" s="34">
        <v>41708</v>
      </c>
      <c r="H1002" s="33">
        <f t="shared" si="105"/>
        <v>2014</v>
      </c>
      <c r="I1002" s="35">
        <v>140</v>
      </c>
      <c r="J1002" s="36">
        <v>1.42</v>
      </c>
      <c r="K1002" s="35">
        <f t="shared" si="106"/>
        <v>198.79999999999998</v>
      </c>
      <c r="L1002" s="33" t="s">
        <v>1733</v>
      </c>
      <c r="M1002" s="33" t="s">
        <v>1734</v>
      </c>
      <c r="N1002" s="33" t="s">
        <v>5374</v>
      </c>
      <c r="O1002" s="37" t="s">
        <v>80</v>
      </c>
      <c r="P1002" s="33" t="str">
        <f t="shared" si="107"/>
        <v>ja</v>
      </c>
      <c r="Q1002" s="33" t="str">
        <f t="shared" si="108"/>
        <v>2013–2016</v>
      </c>
      <c r="R1002" s="38">
        <f t="shared" si="109"/>
        <v>0.4</v>
      </c>
      <c r="S1002" s="35">
        <f t="shared" si="110"/>
        <v>119.27999999999999</v>
      </c>
      <c r="T1002" s="39"/>
      <c r="U1002" s="33" t="str">
        <f>IF(OR(T1002="x",ISNUMBER(MATCH(SUBSTITUTE(A1002,"-",""),Kundenbestand!$C$5:$C$3004,0)),ISNUMBER(MATCH(SUBSTITUTE(B1002,"-",""),Kundenbestand!$C$5:$C$3004,0))),"x","")</f>
        <v/>
      </c>
      <c r="V1002" s="35">
        <f t="shared" si="111"/>
        <v>0</v>
      </c>
    </row>
    <row r="1003" spans="1:22" x14ac:dyDescent="0.3">
      <c r="A1003" s="33" t="s">
        <v>5375</v>
      </c>
      <c r="B1003" s="33" t="s">
        <v>5376</v>
      </c>
      <c r="C1003" s="33" t="s">
        <v>233</v>
      </c>
      <c r="D1003" s="33" t="s">
        <v>1603</v>
      </c>
      <c r="E1003" s="33" t="s">
        <v>5377</v>
      </c>
      <c r="F1003" s="33"/>
      <c r="G1003" s="34">
        <v>41617</v>
      </c>
      <c r="H1003" s="33">
        <f t="shared" si="105"/>
        <v>2013</v>
      </c>
      <c r="I1003" s="35">
        <v>49</v>
      </c>
      <c r="J1003" s="36">
        <v>1.42</v>
      </c>
      <c r="K1003" s="35">
        <f t="shared" si="106"/>
        <v>69.58</v>
      </c>
      <c r="L1003" s="33" t="s">
        <v>77</v>
      </c>
      <c r="M1003" s="33" t="s">
        <v>78</v>
      </c>
      <c r="N1003" s="33" t="s">
        <v>5378</v>
      </c>
      <c r="O1003" s="37" t="s">
        <v>87</v>
      </c>
      <c r="P1003" s="33" t="str">
        <f t="shared" si="107"/>
        <v>ja</v>
      </c>
      <c r="Q1003" s="33" t="str">
        <f t="shared" si="108"/>
        <v>2013–2016</v>
      </c>
      <c r="R1003" s="38">
        <f t="shared" si="109"/>
        <v>0.4</v>
      </c>
      <c r="S1003" s="35">
        <f t="shared" si="110"/>
        <v>41.747999999999998</v>
      </c>
      <c r="T1003" s="39"/>
      <c r="U1003" s="33" t="str">
        <f>IF(OR(T1003="x",ISNUMBER(MATCH(SUBSTITUTE(A1003,"-",""),Kundenbestand!$C$5:$C$3004,0)),ISNUMBER(MATCH(SUBSTITUTE(B1003,"-",""),Kundenbestand!$C$5:$C$3004,0))),"x","")</f>
        <v/>
      </c>
      <c r="V1003" s="35">
        <f t="shared" si="111"/>
        <v>0</v>
      </c>
    </row>
    <row r="1004" spans="1:22" x14ac:dyDescent="0.3">
      <c r="A1004" s="33" t="s">
        <v>5379</v>
      </c>
      <c r="B1004" s="33" t="s">
        <v>5380</v>
      </c>
      <c r="C1004" s="33" t="s">
        <v>233</v>
      </c>
      <c r="D1004" s="33" t="s">
        <v>5381</v>
      </c>
      <c r="E1004" s="33" t="s">
        <v>5382</v>
      </c>
      <c r="F1004" s="33"/>
      <c r="G1004" s="34">
        <v>42498</v>
      </c>
      <c r="H1004" s="33">
        <f t="shared" si="105"/>
        <v>2016</v>
      </c>
      <c r="I1004" s="35">
        <v>126</v>
      </c>
      <c r="J1004" s="36">
        <v>1.42</v>
      </c>
      <c r="K1004" s="35">
        <f t="shared" si="106"/>
        <v>178.92</v>
      </c>
      <c r="L1004" s="33" t="s">
        <v>77</v>
      </c>
      <c r="M1004" s="33" t="s">
        <v>78</v>
      </c>
      <c r="N1004" s="33" t="s">
        <v>3659</v>
      </c>
      <c r="O1004" s="37" t="s">
        <v>80</v>
      </c>
      <c r="P1004" s="33" t="str">
        <f t="shared" si="107"/>
        <v>ja</v>
      </c>
      <c r="Q1004" s="33" t="str">
        <f t="shared" si="108"/>
        <v>2013–2016</v>
      </c>
      <c r="R1004" s="38">
        <f t="shared" si="109"/>
        <v>0.4</v>
      </c>
      <c r="S1004" s="35">
        <f t="shared" si="110"/>
        <v>107.35199999999999</v>
      </c>
      <c r="T1004" s="39"/>
      <c r="U1004" s="33" t="str">
        <f>IF(OR(T1004="x",ISNUMBER(MATCH(SUBSTITUTE(A1004,"-",""),Kundenbestand!$C$5:$C$3004,0)),ISNUMBER(MATCH(SUBSTITUTE(B1004,"-",""),Kundenbestand!$C$5:$C$3004,0))),"x","")</f>
        <v/>
      </c>
      <c r="V1004" s="35">
        <f t="shared" si="111"/>
        <v>0</v>
      </c>
    </row>
    <row r="1005" spans="1:22" x14ac:dyDescent="0.3">
      <c r="A1005" s="33" t="s">
        <v>5383</v>
      </c>
      <c r="B1005" s="33" t="s">
        <v>5384</v>
      </c>
      <c r="C1005" s="33" t="s">
        <v>233</v>
      </c>
      <c r="D1005" s="33" t="s">
        <v>1838</v>
      </c>
      <c r="E1005" s="33" t="s">
        <v>5385</v>
      </c>
      <c r="F1005" s="33" t="s">
        <v>5386</v>
      </c>
      <c r="G1005" s="34">
        <v>41806</v>
      </c>
      <c r="H1005" s="33">
        <f t="shared" si="105"/>
        <v>2014</v>
      </c>
      <c r="I1005" s="35">
        <v>126</v>
      </c>
      <c r="J1005" s="36">
        <v>1.42</v>
      </c>
      <c r="K1005" s="35">
        <f t="shared" si="106"/>
        <v>178.92</v>
      </c>
      <c r="L1005" s="33" t="s">
        <v>77</v>
      </c>
      <c r="M1005" s="33" t="s">
        <v>78</v>
      </c>
      <c r="N1005" s="33" t="s">
        <v>5387</v>
      </c>
      <c r="O1005" s="37" t="s">
        <v>80</v>
      </c>
      <c r="P1005" s="33" t="str">
        <f t="shared" si="107"/>
        <v>ja</v>
      </c>
      <c r="Q1005" s="33" t="str">
        <f t="shared" si="108"/>
        <v>2013–2016</v>
      </c>
      <c r="R1005" s="38">
        <f t="shared" si="109"/>
        <v>0.4</v>
      </c>
      <c r="S1005" s="35">
        <f t="shared" si="110"/>
        <v>107.35199999999999</v>
      </c>
      <c r="T1005" s="39"/>
      <c r="U1005" s="33" t="str">
        <f>IF(OR(T1005="x",ISNUMBER(MATCH(SUBSTITUTE(A1005,"-",""),Kundenbestand!$C$5:$C$3004,0)),ISNUMBER(MATCH(SUBSTITUTE(B1005,"-",""),Kundenbestand!$C$5:$C$3004,0))),"x","")</f>
        <v/>
      </c>
      <c r="V1005" s="35">
        <f t="shared" si="111"/>
        <v>0</v>
      </c>
    </row>
    <row r="1006" spans="1:22" x14ac:dyDescent="0.3">
      <c r="A1006" s="33" t="s">
        <v>5388</v>
      </c>
      <c r="B1006" s="33" t="s">
        <v>5389</v>
      </c>
      <c r="C1006" s="33" t="s">
        <v>233</v>
      </c>
      <c r="D1006" s="33" t="s">
        <v>725</v>
      </c>
      <c r="E1006" s="33" t="s">
        <v>5390</v>
      </c>
      <c r="F1006" s="33" t="s">
        <v>5391</v>
      </c>
      <c r="G1006" s="34">
        <v>41743</v>
      </c>
      <c r="H1006" s="33">
        <f t="shared" si="105"/>
        <v>2014</v>
      </c>
      <c r="I1006" s="35">
        <v>112</v>
      </c>
      <c r="J1006" s="36">
        <v>1.42</v>
      </c>
      <c r="K1006" s="35">
        <f t="shared" si="106"/>
        <v>159.04</v>
      </c>
      <c r="L1006" s="33" t="s">
        <v>1733</v>
      </c>
      <c r="M1006" s="33" t="s">
        <v>1734</v>
      </c>
      <c r="N1006" s="33" t="s">
        <v>5392</v>
      </c>
      <c r="O1006" s="37" t="s">
        <v>94</v>
      </c>
      <c r="P1006" s="33" t="str">
        <f t="shared" si="107"/>
        <v>ja</v>
      </c>
      <c r="Q1006" s="33" t="str">
        <f t="shared" si="108"/>
        <v>2013–2016</v>
      </c>
      <c r="R1006" s="38">
        <f t="shared" si="109"/>
        <v>0.4</v>
      </c>
      <c r="S1006" s="35">
        <f t="shared" si="110"/>
        <v>95.423999999999992</v>
      </c>
      <c r="T1006" s="39"/>
      <c r="U1006" s="33" t="str">
        <f>IF(OR(T1006="x",ISNUMBER(MATCH(SUBSTITUTE(A1006,"-",""),Kundenbestand!$C$5:$C$3004,0)),ISNUMBER(MATCH(SUBSTITUTE(B1006,"-",""),Kundenbestand!$C$5:$C$3004,0))),"x","")</f>
        <v/>
      </c>
      <c r="V1006" s="35">
        <f t="shared" si="111"/>
        <v>0</v>
      </c>
    </row>
    <row r="1007" spans="1:22" x14ac:dyDescent="0.3">
      <c r="A1007" s="33" t="s">
        <v>5393</v>
      </c>
      <c r="B1007" s="33" t="s">
        <v>5394</v>
      </c>
      <c r="C1007" s="33" t="s">
        <v>233</v>
      </c>
      <c r="D1007" s="33" t="s">
        <v>5395</v>
      </c>
      <c r="E1007" s="33" t="s">
        <v>5396</v>
      </c>
      <c r="F1007" s="33" t="s">
        <v>5397</v>
      </c>
      <c r="G1007" s="34">
        <v>41617</v>
      </c>
      <c r="H1007" s="33">
        <f t="shared" si="105"/>
        <v>2013</v>
      </c>
      <c r="I1007" s="35">
        <v>140</v>
      </c>
      <c r="J1007" s="36">
        <v>1.42</v>
      </c>
      <c r="K1007" s="35">
        <f t="shared" si="106"/>
        <v>198.79999999999998</v>
      </c>
      <c r="L1007" s="33" t="s">
        <v>77</v>
      </c>
      <c r="M1007" s="33" t="s">
        <v>78</v>
      </c>
      <c r="N1007" s="33" t="s">
        <v>5398</v>
      </c>
      <c r="O1007" s="37" t="s">
        <v>94</v>
      </c>
      <c r="P1007" s="33" t="str">
        <f t="shared" si="107"/>
        <v>ja</v>
      </c>
      <c r="Q1007" s="33" t="str">
        <f t="shared" si="108"/>
        <v>2013–2016</v>
      </c>
      <c r="R1007" s="38">
        <f t="shared" si="109"/>
        <v>0.4</v>
      </c>
      <c r="S1007" s="35">
        <f t="shared" si="110"/>
        <v>119.27999999999999</v>
      </c>
      <c r="T1007" s="39"/>
      <c r="U1007" s="33" t="str">
        <f>IF(OR(T1007="x",ISNUMBER(MATCH(SUBSTITUTE(A1007,"-",""),Kundenbestand!$C$5:$C$3004,0)),ISNUMBER(MATCH(SUBSTITUTE(B1007,"-",""),Kundenbestand!$C$5:$C$3004,0))),"x","")</f>
        <v/>
      </c>
      <c r="V1007" s="35">
        <f t="shared" si="111"/>
        <v>0</v>
      </c>
    </row>
    <row r="1008" spans="1:22" x14ac:dyDescent="0.3">
      <c r="A1008" s="33" t="s">
        <v>5399</v>
      </c>
      <c r="B1008" s="33" t="s">
        <v>5400</v>
      </c>
      <c r="C1008" s="33" t="s">
        <v>233</v>
      </c>
      <c r="D1008" s="33" t="s">
        <v>3982</v>
      </c>
      <c r="E1008" s="33" t="s">
        <v>5401</v>
      </c>
      <c r="F1008" s="33" t="s">
        <v>5402</v>
      </c>
      <c r="G1008" s="34">
        <v>41568</v>
      </c>
      <c r="H1008" s="33">
        <f t="shared" si="105"/>
        <v>2013</v>
      </c>
      <c r="I1008" s="35">
        <v>84</v>
      </c>
      <c r="J1008" s="36">
        <v>1.42</v>
      </c>
      <c r="K1008" s="35">
        <f t="shared" si="106"/>
        <v>119.28</v>
      </c>
      <c r="L1008" s="33" t="s">
        <v>77</v>
      </c>
      <c r="M1008" s="33" t="s">
        <v>78</v>
      </c>
      <c r="N1008" s="33" t="s">
        <v>523</v>
      </c>
      <c r="O1008" s="37" t="s">
        <v>87</v>
      </c>
      <c r="P1008" s="33" t="str">
        <f t="shared" si="107"/>
        <v>ja</v>
      </c>
      <c r="Q1008" s="33" t="str">
        <f t="shared" si="108"/>
        <v>2013–2016</v>
      </c>
      <c r="R1008" s="38">
        <f t="shared" si="109"/>
        <v>0.4</v>
      </c>
      <c r="S1008" s="35">
        <f t="shared" si="110"/>
        <v>71.567999999999998</v>
      </c>
      <c r="T1008" s="39"/>
      <c r="U1008" s="33" t="str">
        <f>IF(OR(T1008="x",ISNUMBER(MATCH(SUBSTITUTE(A1008,"-",""),Kundenbestand!$C$5:$C$3004,0)),ISNUMBER(MATCH(SUBSTITUTE(B1008,"-",""),Kundenbestand!$C$5:$C$3004,0))),"x","")</f>
        <v/>
      </c>
      <c r="V1008" s="35">
        <f t="shared" si="111"/>
        <v>0</v>
      </c>
    </row>
    <row r="1009" spans="1:22" x14ac:dyDescent="0.3">
      <c r="A1009" s="33" t="s">
        <v>5403</v>
      </c>
      <c r="B1009" s="33" t="s">
        <v>5404</v>
      </c>
      <c r="C1009" s="33" t="s">
        <v>233</v>
      </c>
      <c r="D1009" s="33" t="s">
        <v>1018</v>
      </c>
      <c r="E1009" s="33" t="s">
        <v>5405</v>
      </c>
      <c r="F1009" s="33"/>
      <c r="G1009" s="34">
        <v>41617</v>
      </c>
      <c r="H1009" s="33">
        <f t="shared" si="105"/>
        <v>2013</v>
      </c>
      <c r="I1009" s="35">
        <v>140</v>
      </c>
      <c r="J1009" s="36">
        <v>1.42</v>
      </c>
      <c r="K1009" s="35">
        <f t="shared" si="106"/>
        <v>198.79999999999998</v>
      </c>
      <c r="L1009" s="33" t="s">
        <v>77</v>
      </c>
      <c r="M1009" s="33" t="s">
        <v>78</v>
      </c>
      <c r="N1009" s="33" t="s">
        <v>5406</v>
      </c>
      <c r="O1009" s="37" t="s">
        <v>87</v>
      </c>
      <c r="P1009" s="33" t="str">
        <f t="shared" si="107"/>
        <v>ja</v>
      </c>
      <c r="Q1009" s="33" t="str">
        <f t="shared" si="108"/>
        <v>2013–2016</v>
      </c>
      <c r="R1009" s="38">
        <f t="shared" si="109"/>
        <v>0.4</v>
      </c>
      <c r="S1009" s="35">
        <f t="shared" si="110"/>
        <v>119.27999999999999</v>
      </c>
      <c r="T1009" s="39"/>
      <c r="U1009" s="33" t="str">
        <f>IF(OR(T1009="x",ISNUMBER(MATCH(SUBSTITUTE(A1009,"-",""),Kundenbestand!$C$5:$C$3004,0)),ISNUMBER(MATCH(SUBSTITUTE(B1009,"-",""),Kundenbestand!$C$5:$C$3004,0))),"x","")</f>
        <v/>
      </c>
      <c r="V1009" s="35">
        <f t="shared" si="111"/>
        <v>0</v>
      </c>
    </row>
    <row r="1010" spans="1:22" x14ac:dyDescent="0.3">
      <c r="A1010" s="33" t="s">
        <v>5407</v>
      </c>
      <c r="B1010" s="33" t="s">
        <v>5408</v>
      </c>
      <c r="C1010" s="33" t="s">
        <v>233</v>
      </c>
      <c r="D1010" s="33" t="s">
        <v>5409</v>
      </c>
      <c r="E1010" s="33" t="s">
        <v>5410</v>
      </c>
      <c r="F1010" s="33" t="s">
        <v>5411</v>
      </c>
      <c r="G1010" s="34">
        <v>41505</v>
      </c>
      <c r="H1010" s="33">
        <f t="shared" si="105"/>
        <v>2013</v>
      </c>
      <c r="I1010" s="35">
        <v>336</v>
      </c>
      <c r="J1010" s="36">
        <v>1.42</v>
      </c>
      <c r="K1010" s="35">
        <f t="shared" si="106"/>
        <v>477.12</v>
      </c>
      <c r="L1010" s="33" t="s">
        <v>1733</v>
      </c>
      <c r="M1010" s="33" t="s">
        <v>1734</v>
      </c>
      <c r="N1010" s="33" t="s">
        <v>5412</v>
      </c>
      <c r="O1010" s="37" t="s">
        <v>87</v>
      </c>
      <c r="P1010" s="33" t="str">
        <f t="shared" si="107"/>
        <v>ja</v>
      </c>
      <c r="Q1010" s="33" t="str">
        <f t="shared" si="108"/>
        <v>2013–2016</v>
      </c>
      <c r="R1010" s="38">
        <f t="shared" si="109"/>
        <v>0.4</v>
      </c>
      <c r="S1010" s="35">
        <f t="shared" si="110"/>
        <v>286.27199999999999</v>
      </c>
      <c r="T1010" s="39"/>
      <c r="U1010" s="33" t="str">
        <f>IF(OR(T1010="x",ISNUMBER(MATCH(SUBSTITUTE(A1010,"-",""),Kundenbestand!$C$5:$C$3004,0)),ISNUMBER(MATCH(SUBSTITUTE(B1010,"-",""),Kundenbestand!$C$5:$C$3004,0))),"x","")</f>
        <v/>
      </c>
      <c r="V1010" s="35">
        <f t="shared" si="111"/>
        <v>0</v>
      </c>
    </row>
    <row r="1011" spans="1:22" x14ac:dyDescent="0.3">
      <c r="A1011" s="33" t="s">
        <v>5413</v>
      </c>
      <c r="B1011" s="33" t="s">
        <v>5414</v>
      </c>
      <c r="C1011" s="33" t="s">
        <v>233</v>
      </c>
      <c r="D1011" s="33" t="s">
        <v>5415</v>
      </c>
      <c r="E1011" s="33" t="s">
        <v>5416</v>
      </c>
      <c r="F1011" s="33"/>
      <c r="G1011" s="34">
        <v>41533</v>
      </c>
      <c r="H1011" s="33">
        <f t="shared" si="105"/>
        <v>2013</v>
      </c>
      <c r="I1011" s="35">
        <v>105</v>
      </c>
      <c r="J1011" s="36">
        <v>1.42</v>
      </c>
      <c r="K1011" s="35">
        <f t="shared" si="106"/>
        <v>149.1</v>
      </c>
      <c r="L1011" s="33" t="s">
        <v>77</v>
      </c>
      <c r="M1011" s="33" t="s">
        <v>78</v>
      </c>
      <c r="N1011" s="33" t="s">
        <v>5417</v>
      </c>
      <c r="O1011" s="37" t="s">
        <v>94</v>
      </c>
      <c r="P1011" s="33" t="str">
        <f t="shared" si="107"/>
        <v>ja</v>
      </c>
      <c r="Q1011" s="33" t="str">
        <f t="shared" si="108"/>
        <v>2013–2016</v>
      </c>
      <c r="R1011" s="38">
        <f t="shared" si="109"/>
        <v>0.4</v>
      </c>
      <c r="S1011" s="35">
        <f t="shared" si="110"/>
        <v>89.46</v>
      </c>
      <c r="T1011" s="39"/>
      <c r="U1011" s="33" t="str">
        <f>IF(OR(T1011="x",ISNUMBER(MATCH(SUBSTITUTE(A1011,"-",""),Kundenbestand!$C$5:$C$3004,0)),ISNUMBER(MATCH(SUBSTITUTE(B1011,"-",""),Kundenbestand!$C$5:$C$3004,0))),"x","")</f>
        <v/>
      </c>
      <c r="V1011" s="35">
        <f t="shared" si="111"/>
        <v>0</v>
      </c>
    </row>
    <row r="1012" spans="1:22" x14ac:dyDescent="0.3">
      <c r="A1012" s="33" t="s">
        <v>5418</v>
      </c>
      <c r="B1012" s="33" t="s">
        <v>5419</v>
      </c>
      <c r="C1012" s="33" t="s">
        <v>233</v>
      </c>
      <c r="D1012" s="33" t="s">
        <v>5420</v>
      </c>
      <c r="E1012" s="33" t="s">
        <v>5421</v>
      </c>
      <c r="F1012" s="33" t="s">
        <v>5422</v>
      </c>
      <c r="G1012" s="34">
        <v>41533</v>
      </c>
      <c r="H1012" s="33">
        <f t="shared" si="105"/>
        <v>2013</v>
      </c>
      <c r="I1012" s="35">
        <v>55.93</v>
      </c>
      <c r="J1012" s="36">
        <v>1.42</v>
      </c>
      <c r="K1012" s="35">
        <f t="shared" si="106"/>
        <v>79.420599999999993</v>
      </c>
      <c r="L1012" s="33" t="s">
        <v>1733</v>
      </c>
      <c r="M1012" s="33" t="s">
        <v>1734</v>
      </c>
      <c r="N1012" s="33" t="s">
        <v>5423</v>
      </c>
      <c r="O1012" s="37" t="s">
        <v>94</v>
      </c>
      <c r="P1012" s="33" t="str">
        <f t="shared" si="107"/>
        <v>ja</v>
      </c>
      <c r="Q1012" s="33" t="str">
        <f t="shared" si="108"/>
        <v>2013–2016</v>
      </c>
      <c r="R1012" s="38">
        <f t="shared" si="109"/>
        <v>0.4</v>
      </c>
      <c r="S1012" s="35">
        <f t="shared" si="110"/>
        <v>47.652359999999994</v>
      </c>
      <c r="T1012" s="39"/>
      <c r="U1012" s="33" t="str">
        <f>IF(OR(T1012="x",ISNUMBER(MATCH(SUBSTITUTE(A1012,"-",""),Kundenbestand!$C$5:$C$3004,0)),ISNUMBER(MATCH(SUBSTITUTE(B1012,"-",""),Kundenbestand!$C$5:$C$3004,0))),"x","")</f>
        <v/>
      </c>
      <c r="V1012" s="35">
        <f t="shared" si="111"/>
        <v>0</v>
      </c>
    </row>
    <row r="1013" spans="1:22" x14ac:dyDescent="0.3">
      <c r="A1013" s="33" t="s">
        <v>5424</v>
      </c>
      <c r="B1013" s="33" t="s">
        <v>5425</v>
      </c>
      <c r="C1013" s="33" t="s">
        <v>233</v>
      </c>
      <c r="D1013" s="33" t="s">
        <v>5426</v>
      </c>
      <c r="E1013" s="33" t="s">
        <v>5427</v>
      </c>
      <c r="F1013" s="33" t="s">
        <v>5428</v>
      </c>
      <c r="G1013" s="34">
        <v>41568</v>
      </c>
      <c r="H1013" s="33">
        <f t="shared" si="105"/>
        <v>2013</v>
      </c>
      <c r="I1013" s="35">
        <v>294</v>
      </c>
      <c r="J1013" s="36">
        <v>1.42</v>
      </c>
      <c r="K1013" s="35">
        <f t="shared" si="106"/>
        <v>417.47999999999996</v>
      </c>
      <c r="L1013" s="33" t="s">
        <v>77</v>
      </c>
      <c r="M1013" s="33" t="s">
        <v>78</v>
      </c>
      <c r="N1013" s="33" t="s">
        <v>5429</v>
      </c>
      <c r="O1013" s="37" t="s">
        <v>94</v>
      </c>
      <c r="P1013" s="33" t="str">
        <f t="shared" si="107"/>
        <v>ja</v>
      </c>
      <c r="Q1013" s="33" t="str">
        <f t="shared" si="108"/>
        <v>2013–2016</v>
      </c>
      <c r="R1013" s="38">
        <f t="shared" si="109"/>
        <v>0.4</v>
      </c>
      <c r="S1013" s="35">
        <f t="shared" si="110"/>
        <v>250.48799999999997</v>
      </c>
      <c r="T1013" s="39"/>
      <c r="U1013" s="33" t="str">
        <f>IF(OR(T1013="x",ISNUMBER(MATCH(SUBSTITUTE(A1013,"-",""),Kundenbestand!$C$5:$C$3004,0)),ISNUMBER(MATCH(SUBSTITUTE(B1013,"-",""),Kundenbestand!$C$5:$C$3004,0))),"x","")</f>
        <v/>
      </c>
      <c r="V1013" s="35">
        <f t="shared" si="111"/>
        <v>0</v>
      </c>
    </row>
    <row r="1014" spans="1:22" x14ac:dyDescent="0.3">
      <c r="A1014" s="33" t="s">
        <v>5430</v>
      </c>
      <c r="B1014" s="33" t="s">
        <v>5431</v>
      </c>
      <c r="C1014" s="33" t="s">
        <v>233</v>
      </c>
      <c r="D1014" s="33" t="s">
        <v>719</v>
      </c>
      <c r="E1014" s="33" t="s">
        <v>5432</v>
      </c>
      <c r="F1014" s="33"/>
      <c r="G1014" s="34">
        <v>41505</v>
      </c>
      <c r="H1014" s="33">
        <f t="shared" si="105"/>
        <v>2013</v>
      </c>
      <c r="I1014" s="35">
        <v>126</v>
      </c>
      <c r="J1014" s="36">
        <v>1.42</v>
      </c>
      <c r="K1014" s="35">
        <f t="shared" si="106"/>
        <v>178.92</v>
      </c>
      <c r="L1014" s="33" t="s">
        <v>77</v>
      </c>
      <c r="M1014" s="33" t="s">
        <v>78</v>
      </c>
      <c r="N1014" s="33" t="s">
        <v>5433</v>
      </c>
      <c r="O1014" s="37" t="s">
        <v>87</v>
      </c>
      <c r="P1014" s="33" t="str">
        <f t="shared" si="107"/>
        <v>ja</v>
      </c>
      <c r="Q1014" s="33" t="str">
        <f t="shared" si="108"/>
        <v>2013–2016</v>
      </c>
      <c r="R1014" s="38">
        <f t="shared" si="109"/>
        <v>0.4</v>
      </c>
      <c r="S1014" s="35">
        <f t="shared" si="110"/>
        <v>107.35199999999999</v>
      </c>
      <c r="T1014" s="39"/>
      <c r="U1014" s="33" t="str">
        <f>IF(OR(T1014="x",ISNUMBER(MATCH(SUBSTITUTE(A1014,"-",""),Kundenbestand!$C$5:$C$3004,0)),ISNUMBER(MATCH(SUBSTITUTE(B1014,"-",""),Kundenbestand!$C$5:$C$3004,0))),"x","")</f>
        <v/>
      </c>
      <c r="V1014" s="35">
        <f t="shared" si="111"/>
        <v>0</v>
      </c>
    </row>
    <row r="1015" spans="1:22" x14ac:dyDescent="0.3">
      <c r="A1015" s="33" t="s">
        <v>5434</v>
      </c>
      <c r="B1015" s="33" t="s">
        <v>5435</v>
      </c>
      <c r="C1015" s="33" t="s">
        <v>233</v>
      </c>
      <c r="D1015" s="33" t="s">
        <v>5436</v>
      </c>
      <c r="E1015" s="33" t="s">
        <v>5437</v>
      </c>
      <c r="F1015" s="33"/>
      <c r="G1015" s="34">
        <v>41505</v>
      </c>
      <c r="H1015" s="33">
        <f t="shared" si="105"/>
        <v>2013</v>
      </c>
      <c r="I1015" s="35">
        <v>126</v>
      </c>
      <c r="J1015" s="36">
        <v>1.42</v>
      </c>
      <c r="K1015" s="35">
        <f t="shared" si="106"/>
        <v>178.92</v>
      </c>
      <c r="L1015" s="33" t="s">
        <v>1733</v>
      </c>
      <c r="M1015" s="33" t="s">
        <v>1734</v>
      </c>
      <c r="N1015" s="33" t="s">
        <v>5438</v>
      </c>
      <c r="O1015" s="37" t="s">
        <v>94</v>
      </c>
      <c r="P1015" s="33" t="str">
        <f t="shared" si="107"/>
        <v>ja</v>
      </c>
      <c r="Q1015" s="33" t="str">
        <f t="shared" si="108"/>
        <v>2013–2016</v>
      </c>
      <c r="R1015" s="38">
        <f t="shared" si="109"/>
        <v>0.4</v>
      </c>
      <c r="S1015" s="35">
        <f t="shared" si="110"/>
        <v>107.35199999999999</v>
      </c>
      <c r="T1015" s="39"/>
      <c r="U1015" s="33" t="str">
        <f>IF(OR(T1015="x",ISNUMBER(MATCH(SUBSTITUTE(A1015,"-",""),Kundenbestand!$C$5:$C$3004,0)),ISNUMBER(MATCH(SUBSTITUTE(B1015,"-",""),Kundenbestand!$C$5:$C$3004,0))),"x","")</f>
        <v/>
      </c>
      <c r="V1015" s="35">
        <f t="shared" si="111"/>
        <v>0</v>
      </c>
    </row>
    <row r="1016" spans="1:22" x14ac:dyDescent="0.3">
      <c r="A1016" s="33" t="s">
        <v>5439</v>
      </c>
      <c r="B1016" s="33" t="s">
        <v>5440</v>
      </c>
      <c r="C1016" s="33" t="s">
        <v>233</v>
      </c>
      <c r="D1016" s="33" t="s">
        <v>2101</v>
      </c>
      <c r="E1016" s="33" t="s">
        <v>5441</v>
      </c>
      <c r="F1016" s="33" t="s">
        <v>5442</v>
      </c>
      <c r="G1016" s="34">
        <v>41442</v>
      </c>
      <c r="H1016" s="33">
        <f t="shared" si="105"/>
        <v>2013</v>
      </c>
      <c r="I1016" s="35">
        <v>98</v>
      </c>
      <c r="J1016" s="36">
        <v>1.42</v>
      </c>
      <c r="K1016" s="35">
        <f t="shared" si="106"/>
        <v>139.16</v>
      </c>
      <c r="L1016" s="33" t="s">
        <v>1733</v>
      </c>
      <c r="M1016" s="33" t="s">
        <v>1734</v>
      </c>
      <c r="N1016" s="33" t="s">
        <v>5443</v>
      </c>
      <c r="O1016" s="37" t="s">
        <v>118</v>
      </c>
      <c r="P1016" s="33" t="str">
        <f t="shared" si="107"/>
        <v>ja</v>
      </c>
      <c r="Q1016" s="33" t="str">
        <f t="shared" si="108"/>
        <v>2013–2016</v>
      </c>
      <c r="R1016" s="38">
        <f t="shared" si="109"/>
        <v>0.4</v>
      </c>
      <c r="S1016" s="35">
        <f t="shared" si="110"/>
        <v>83.495999999999995</v>
      </c>
      <c r="T1016" s="39"/>
      <c r="U1016" s="33" t="str">
        <f>IF(OR(T1016="x",ISNUMBER(MATCH(SUBSTITUTE(A1016,"-",""),Kundenbestand!$C$5:$C$3004,0)),ISNUMBER(MATCH(SUBSTITUTE(B1016,"-",""),Kundenbestand!$C$5:$C$3004,0))),"x","")</f>
        <v/>
      </c>
      <c r="V1016" s="35">
        <f t="shared" si="111"/>
        <v>0</v>
      </c>
    </row>
    <row r="1017" spans="1:22" x14ac:dyDescent="0.3">
      <c r="A1017" s="33" t="s">
        <v>5444</v>
      </c>
      <c r="B1017" s="33" t="s">
        <v>5445</v>
      </c>
      <c r="C1017" s="33" t="s">
        <v>233</v>
      </c>
      <c r="D1017" s="33" t="s">
        <v>5446</v>
      </c>
      <c r="E1017" s="33" t="s">
        <v>5447</v>
      </c>
      <c r="F1017" s="33" t="s">
        <v>5448</v>
      </c>
      <c r="G1017" s="34">
        <v>41505</v>
      </c>
      <c r="H1017" s="33">
        <f t="shared" si="105"/>
        <v>2013</v>
      </c>
      <c r="I1017" s="35">
        <v>112</v>
      </c>
      <c r="J1017" s="36">
        <v>1.42</v>
      </c>
      <c r="K1017" s="35">
        <f t="shared" si="106"/>
        <v>159.04</v>
      </c>
      <c r="L1017" s="33" t="s">
        <v>1733</v>
      </c>
      <c r="M1017" s="33" t="s">
        <v>1734</v>
      </c>
      <c r="N1017" s="33" t="s">
        <v>5449</v>
      </c>
      <c r="O1017" s="37" t="s">
        <v>87</v>
      </c>
      <c r="P1017" s="33" t="str">
        <f t="shared" si="107"/>
        <v>ja</v>
      </c>
      <c r="Q1017" s="33" t="str">
        <f t="shared" si="108"/>
        <v>2013–2016</v>
      </c>
      <c r="R1017" s="38">
        <f t="shared" si="109"/>
        <v>0.4</v>
      </c>
      <c r="S1017" s="35">
        <f t="shared" si="110"/>
        <v>95.423999999999992</v>
      </c>
      <c r="T1017" s="39"/>
      <c r="U1017" s="33" t="str">
        <f>IF(OR(T1017="x",ISNUMBER(MATCH(SUBSTITUTE(A1017,"-",""),Kundenbestand!$C$5:$C$3004,0)),ISNUMBER(MATCH(SUBSTITUTE(B1017,"-",""),Kundenbestand!$C$5:$C$3004,0))),"x","")</f>
        <v/>
      </c>
      <c r="V1017" s="35">
        <f t="shared" si="111"/>
        <v>0</v>
      </c>
    </row>
    <row r="1018" spans="1:22" x14ac:dyDescent="0.3">
      <c r="A1018" s="33" t="s">
        <v>5450</v>
      </c>
      <c r="B1018" s="33" t="s">
        <v>5451</v>
      </c>
      <c r="C1018" s="33" t="s">
        <v>233</v>
      </c>
      <c r="D1018" s="33" t="s">
        <v>5452</v>
      </c>
      <c r="E1018" s="33" t="s">
        <v>5453</v>
      </c>
      <c r="F1018" s="33"/>
      <c r="G1018" s="34">
        <v>41568</v>
      </c>
      <c r="H1018" s="33">
        <f t="shared" si="105"/>
        <v>2013</v>
      </c>
      <c r="I1018" s="35">
        <v>175</v>
      </c>
      <c r="J1018" s="36">
        <v>1.42</v>
      </c>
      <c r="K1018" s="35">
        <f t="shared" si="106"/>
        <v>248.5</v>
      </c>
      <c r="L1018" s="33" t="s">
        <v>1733</v>
      </c>
      <c r="M1018" s="33" t="s">
        <v>1734</v>
      </c>
      <c r="N1018" s="33" t="s">
        <v>5454</v>
      </c>
      <c r="O1018" s="37" t="s">
        <v>87</v>
      </c>
      <c r="P1018" s="33" t="str">
        <f t="shared" si="107"/>
        <v>ja</v>
      </c>
      <c r="Q1018" s="33" t="str">
        <f t="shared" si="108"/>
        <v>2013–2016</v>
      </c>
      <c r="R1018" s="38">
        <f t="shared" si="109"/>
        <v>0.4</v>
      </c>
      <c r="S1018" s="35">
        <f t="shared" si="110"/>
        <v>149.1</v>
      </c>
      <c r="T1018" s="39"/>
      <c r="U1018" s="33" t="str">
        <f>IF(OR(T1018="x",ISNUMBER(MATCH(SUBSTITUTE(A1018,"-",""),Kundenbestand!$C$5:$C$3004,0)),ISNUMBER(MATCH(SUBSTITUTE(B1018,"-",""),Kundenbestand!$C$5:$C$3004,0))),"x","")</f>
        <v/>
      </c>
      <c r="V1018" s="35">
        <f t="shared" si="111"/>
        <v>0</v>
      </c>
    </row>
    <row r="1019" spans="1:22" x14ac:dyDescent="0.3">
      <c r="A1019" s="33" t="s">
        <v>5455</v>
      </c>
      <c r="B1019" s="33" t="s">
        <v>5456</v>
      </c>
      <c r="C1019" s="33" t="s">
        <v>233</v>
      </c>
      <c r="D1019" s="33" t="s">
        <v>5457</v>
      </c>
      <c r="E1019" s="33" t="s">
        <v>5458</v>
      </c>
      <c r="F1019" s="33" t="s">
        <v>5459</v>
      </c>
      <c r="G1019" s="34">
        <v>41568</v>
      </c>
      <c r="H1019" s="33">
        <f t="shared" si="105"/>
        <v>2013</v>
      </c>
      <c r="I1019" s="35">
        <v>336</v>
      </c>
      <c r="J1019" s="36">
        <v>1.42</v>
      </c>
      <c r="K1019" s="35">
        <f t="shared" si="106"/>
        <v>477.12</v>
      </c>
      <c r="L1019" s="33" t="s">
        <v>77</v>
      </c>
      <c r="M1019" s="33" t="s">
        <v>78</v>
      </c>
      <c r="N1019" s="33" t="s">
        <v>5460</v>
      </c>
      <c r="O1019" s="37" t="s">
        <v>118</v>
      </c>
      <c r="P1019" s="33" t="str">
        <f t="shared" si="107"/>
        <v>ja</v>
      </c>
      <c r="Q1019" s="33" t="str">
        <f t="shared" si="108"/>
        <v>2013–2016</v>
      </c>
      <c r="R1019" s="38">
        <f t="shared" si="109"/>
        <v>0.4</v>
      </c>
      <c r="S1019" s="35">
        <f t="shared" si="110"/>
        <v>286.27199999999999</v>
      </c>
      <c r="T1019" s="39"/>
      <c r="U1019" s="33" t="str">
        <f>IF(OR(T1019="x",ISNUMBER(MATCH(SUBSTITUTE(A1019,"-",""),Kundenbestand!$C$5:$C$3004,0)),ISNUMBER(MATCH(SUBSTITUTE(B1019,"-",""),Kundenbestand!$C$5:$C$3004,0))),"x","")</f>
        <v/>
      </c>
      <c r="V1019" s="35">
        <f t="shared" si="111"/>
        <v>0</v>
      </c>
    </row>
    <row r="1020" spans="1:22" x14ac:dyDescent="0.3">
      <c r="A1020" s="33" t="s">
        <v>5461</v>
      </c>
      <c r="B1020" s="33" t="s">
        <v>5462</v>
      </c>
      <c r="C1020" s="33" t="s">
        <v>233</v>
      </c>
      <c r="D1020" s="33" t="s">
        <v>5463</v>
      </c>
      <c r="E1020" s="33" t="s">
        <v>2859</v>
      </c>
      <c r="F1020" s="33" t="s">
        <v>5464</v>
      </c>
      <c r="G1020" s="34">
        <v>44151</v>
      </c>
      <c r="H1020" s="33">
        <f t="shared" si="105"/>
        <v>2020</v>
      </c>
      <c r="I1020" s="35">
        <v>266</v>
      </c>
      <c r="J1020" s="36">
        <v>1.42</v>
      </c>
      <c r="K1020" s="35">
        <f t="shared" si="106"/>
        <v>377.71999999999997</v>
      </c>
      <c r="L1020" s="33" t="s">
        <v>77</v>
      </c>
      <c r="M1020" s="33" t="s">
        <v>78</v>
      </c>
      <c r="N1020" s="33" t="s">
        <v>5465</v>
      </c>
      <c r="O1020" s="37" t="s">
        <v>213</v>
      </c>
      <c r="P1020" s="33" t="str">
        <f t="shared" si="107"/>
        <v>ja</v>
      </c>
      <c r="Q1020" s="33" t="str">
        <f t="shared" si="108"/>
        <v>2017–2020</v>
      </c>
      <c r="R1020" s="38">
        <f t="shared" si="109"/>
        <v>0.25</v>
      </c>
      <c r="S1020" s="35">
        <f t="shared" si="110"/>
        <v>283.28999999999996</v>
      </c>
      <c r="T1020" s="39"/>
      <c r="U1020" s="33" t="str">
        <f>IF(OR(T1020="x",ISNUMBER(MATCH(SUBSTITUTE(A1020,"-",""),Kundenbestand!$C$5:$C$3004,0)),ISNUMBER(MATCH(SUBSTITUTE(B1020,"-",""),Kundenbestand!$C$5:$C$3004,0))),"x","")</f>
        <v/>
      </c>
      <c r="V1020" s="35">
        <f t="shared" si="111"/>
        <v>0</v>
      </c>
    </row>
    <row r="1021" spans="1:22" x14ac:dyDescent="0.3">
      <c r="A1021" s="33" t="s">
        <v>5466</v>
      </c>
      <c r="B1021" s="33" t="s">
        <v>5467</v>
      </c>
      <c r="C1021" s="33" t="s">
        <v>233</v>
      </c>
      <c r="D1021" s="33" t="s">
        <v>1511</v>
      </c>
      <c r="E1021" s="33" t="s">
        <v>5468</v>
      </c>
      <c r="F1021" s="33" t="s">
        <v>5469</v>
      </c>
      <c r="G1021" s="34">
        <v>43633</v>
      </c>
      <c r="H1021" s="33">
        <f t="shared" si="105"/>
        <v>2019</v>
      </c>
      <c r="I1021" s="35">
        <v>175</v>
      </c>
      <c r="J1021" s="36">
        <v>1.42</v>
      </c>
      <c r="K1021" s="35">
        <f t="shared" si="106"/>
        <v>248.5</v>
      </c>
      <c r="L1021" s="33" t="s">
        <v>77</v>
      </c>
      <c r="M1021" s="33" t="s">
        <v>78</v>
      </c>
      <c r="N1021" s="33" t="s">
        <v>5470</v>
      </c>
      <c r="O1021" s="37" t="s">
        <v>87</v>
      </c>
      <c r="P1021" s="33" t="str">
        <f t="shared" si="107"/>
        <v>ja</v>
      </c>
      <c r="Q1021" s="33" t="str">
        <f t="shared" si="108"/>
        <v>2017–2020</v>
      </c>
      <c r="R1021" s="38">
        <f t="shared" si="109"/>
        <v>0.25</v>
      </c>
      <c r="S1021" s="35">
        <f t="shared" si="110"/>
        <v>186.375</v>
      </c>
      <c r="T1021" s="39"/>
      <c r="U1021" s="33" t="str">
        <f>IF(OR(T1021="x",ISNUMBER(MATCH(SUBSTITUTE(A1021,"-",""),Kundenbestand!$C$5:$C$3004,0)),ISNUMBER(MATCH(SUBSTITUTE(B1021,"-",""),Kundenbestand!$C$5:$C$3004,0))),"x","")</f>
        <v/>
      </c>
      <c r="V1021" s="35">
        <f t="shared" si="111"/>
        <v>0</v>
      </c>
    </row>
    <row r="1022" spans="1:22" x14ac:dyDescent="0.3">
      <c r="A1022" s="33" t="s">
        <v>5471</v>
      </c>
      <c r="B1022" s="33" t="s">
        <v>5472</v>
      </c>
      <c r="C1022" s="33" t="s">
        <v>233</v>
      </c>
      <c r="D1022" s="33" t="s">
        <v>1444</v>
      </c>
      <c r="E1022" s="33" t="s">
        <v>5473</v>
      </c>
      <c r="F1022" s="33" t="s">
        <v>5474</v>
      </c>
      <c r="G1022" s="34">
        <v>43444</v>
      </c>
      <c r="H1022" s="33">
        <f t="shared" si="105"/>
        <v>2018</v>
      </c>
      <c r="I1022" s="35">
        <v>196</v>
      </c>
      <c r="J1022" s="36">
        <v>1.42</v>
      </c>
      <c r="K1022" s="35">
        <f t="shared" si="106"/>
        <v>278.32</v>
      </c>
      <c r="L1022" s="33" t="s">
        <v>77</v>
      </c>
      <c r="M1022" s="33" t="s">
        <v>78</v>
      </c>
      <c r="N1022" s="33" t="s">
        <v>5475</v>
      </c>
      <c r="O1022" s="37" t="s">
        <v>87</v>
      </c>
      <c r="P1022" s="33" t="str">
        <f t="shared" si="107"/>
        <v>ja</v>
      </c>
      <c r="Q1022" s="33" t="str">
        <f t="shared" si="108"/>
        <v>2017–2020</v>
      </c>
      <c r="R1022" s="38">
        <f t="shared" si="109"/>
        <v>0.25</v>
      </c>
      <c r="S1022" s="35">
        <f t="shared" si="110"/>
        <v>208.74</v>
      </c>
      <c r="T1022" s="39"/>
      <c r="U1022" s="33" t="str">
        <f>IF(OR(T1022="x",ISNUMBER(MATCH(SUBSTITUTE(A1022,"-",""),Kundenbestand!$C$5:$C$3004,0)),ISNUMBER(MATCH(SUBSTITUTE(B1022,"-",""),Kundenbestand!$C$5:$C$3004,0))),"x","")</f>
        <v/>
      </c>
      <c r="V1022" s="35">
        <f t="shared" si="111"/>
        <v>0</v>
      </c>
    </row>
    <row r="1023" spans="1:22" x14ac:dyDescent="0.3">
      <c r="A1023" s="33" t="s">
        <v>5476</v>
      </c>
      <c r="B1023" s="33" t="s">
        <v>5477</v>
      </c>
      <c r="C1023" s="33" t="s">
        <v>233</v>
      </c>
      <c r="D1023" s="33" t="s">
        <v>1107</v>
      </c>
      <c r="E1023" s="33" t="s">
        <v>1108</v>
      </c>
      <c r="F1023" s="33" t="s">
        <v>5478</v>
      </c>
      <c r="G1023" s="34">
        <v>40889</v>
      </c>
      <c r="H1023" s="33">
        <f t="shared" si="105"/>
        <v>2011</v>
      </c>
      <c r="I1023" s="35">
        <v>140</v>
      </c>
      <c r="J1023" s="36">
        <v>1.42</v>
      </c>
      <c r="K1023" s="35">
        <f t="shared" si="106"/>
        <v>198.79999999999998</v>
      </c>
      <c r="L1023" s="33" t="s">
        <v>1733</v>
      </c>
      <c r="M1023" s="33" t="s">
        <v>1734</v>
      </c>
      <c r="N1023" s="33" t="s">
        <v>5479</v>
      </c>
      <c r="O1023" s="37" t="s">
        <v>94</v>
      </c>
      <c r="P1023" s="33" t="str">
        <f t="shared" si="107"/>
        <v>ja</v>
      </c>
      <c r="Q1023" s="33" t="str">
        <f t="shared" si="108"/>
        <v>bis 2012</v>
      </c>
      <c r="R1023" s="38">
        <f t="shared" si="109"/>
        <v>0.5</v>
      </c>
      <c r="S1023" s="35">
        <f t="shared" si="110"/>
        <v>99.399999999999991</v>
      </c>
      <c r="T1023" s="39"/>
      <c r="U1023" s="33" t="str">
        <f>IF(OR(T1023="x",ISNUMBER(MATCH(SUBSTITUTE(A1023,"-",""),Kundenbestand!$C$5:$C$3004,0)),ISNUMBER(MATCH(SUBSTITUTE(B1023,"-",""),Kundenbestand!$C$5:$C$3004,0))),"x","")</f>
        <v/>
      </c>
      <c r="V1023" s="35">
        <f t="shared" si="111"/>
        <v>0</v>
      </c>
    </row>
    <row r="1024" spans="1:22" x14ac:dyDescent="0.3">
      <c r="A1024" s="33" t="s">
        <v>5480</v>
      </c>
      <c r="B1024" s="33" t="s">
        <v>5481</v>
      </c>
      <c r="C1024" s="33" t="s">
        <v>233</v>
      </c>
      <c r="D1024" s="33" t="s">
        <v>5482</v>
      </c>
      <c r="E1024" s="33" t="s">
        <v>5483</v>
      </c>
      <c r="F1024" s="33" t="s">
        <v>5484</v>
      </c>
      <c r="G1024" s="34">
        <v>43507</v>
      </c>
      <c r="H1024" s="33">
        <f t="shared" si="105"/>
        <v>2019</v>
      </c>
      <c r="I1024" s="35">
        <v>154.01</v>
      </c>
      <c r="J1024" s="36">
        <v>1.42</v>
      </c>
      <c r="K1024" s="35">
        <f t="shared" si="106"/>
        <v>218.69419999999997</v>
      </c>
      <c r="L1024" s="33" t="s">
        <v>77</v>
      </c>
      <c r="M1024" s="33" t="s">
        <v>78</v>
      </c>
      <c r="N1024" s="33" t="s">
        <v>5485</v>
      </c>
      <c r="O1024" s="37" t="s">
        <v>118</v>
      </c>
      <c r="P1024" s="33" t="str">
        <f t="shared" si="107"/>
        <v>ja</v>
      </c>
      <c r="Q1024" s="33" t="str">
        <f t="shared" si="108"/>
        <v>2017–2020</v>
      </c>
      <c r="R1024" s="38">
        <f t="shared" si="109"/>
        <v>0.25</v>
      </c>
      <c r="S1024" s="35">
        <f t="shared" si="110"/>
        <v>164.02064999999999</v>
      </c>
      <c r="T1024" s="39"/>
      <c r="U1024" s="33" t="str">
        <f>IF(OR(T1024="x",ISNUMBER(MATCH(SUBSTITUTE(A1024,"-",""),Kundenbestand!$C$5:$C$3004,0)),ISNUMBER(MATCH(SUBSTITUTE(B1024,"-",""),Kundenbestand!$C$5:$C$3004,0))),"x","")</f>
        <v/>
      </c>
      <c r="V1024" s="35">
        <f t="shared" si="111"/>
        <v>0</v>
      </c>
    </row>
    <row r="1025" spans="1:22" x14ac:dyDescent="0.3">
      <c r="A1025" s="33" t="s">
        <v>5486</v>
      </c>
      <c r="B1025" s="33" t="s">
        <v>5487</v>
      </c>
      <c r="C1025" s="33" t="s">
        <v>233</v>
      </c>
      <c r="D1025" s="33" t="s">
        <v>5488</v>
      </c>
      <c r="E1025" s="33" t="s">
        <v>5489</v>
      </c>
      <c r="F1025" s="33"/>
      <c r="G1025" s="34">
        <v>43564</v>
      </c>
      <c r="H1025" s="33">
        <f t="shared" si="105"/>
        <v>2019</v>
      </c>
      <c r="I1025" s="35">
        <v>126</v>
      </c>
      <c r="J1025" s="36">
        <v>1.42</v>
      </c>
      <c r="K1025" s="35">
        <f t="shared" si="106"/>
        <v>178.92</v>
      </c>
      <c r="L1025" s="33" t="s">
        <v>77</v>
      </c>
      <c r="M1025" s="33" t="s">
        <v>78</v>
      </c>
      <c r="N1025" s="33" t="s">
        <v>5490</v>
      </c>
      <c r="O1025" s="37" t="s">
        <v>94</v>
      </c>
      <c r="P1025" s="33" t="str">
        <f t="shared" si="107"/>
        <v>ja</v>
      </c>
      <c r="Q1025" s="33" t="str">
        <f t="shared" si="108"/>
        <v>2017–2020</v>
      </c>
      <c r="R1025" s="38">
        <f t="shared" si="109"/>
        <v>0.25</v>
      </c>
      <c r="S1025" s="35">
        <f t="shared" si="110"/>
        <v>134.19</v>
      </c>
      <c r="T1025" s="39"/>
      <c r="U1025" s="33" t="str">
        <f>IF(OR(T1025="x",ISNUMBER(MATCH(SUBSTITUTE(A1025,"-",""),Kundenbestand!$C$5:$C$3004,0)),ISNUMBER(MATCH(SUBSTITUTE(B1025,"-",""),Kundenbestand!$C$5:$C$3004,0))),"x","")</f>
        <v/>
      </c>
      <c r="V1025" s="35">
        <f t="shared" si="111"/>
        <v>0</v>
      </c>
    </row>
    <row r="1026" spans="1:22" x14ac:dyDescent="0.3">
      <c r="A1026" s="33" t="s">
        <v>5491</v>
      </c>
      <c r="B1026" s="33" t="s">
        <v>5492</v>
      </c>
      <c r="C1026" s="33" t="s">
        <v>233</v>
      </c>
      <c r="D1026" s="33" t="s">
        <v>5493</v>
      </c>
      <c r="E1026" s="33" t="s">
        <v>5494</v>
      </c>
      <c r="F1026" s="33" t="s">
        <v>5495</v>
      </c>
      <c r="G1026" s="34">
        <v>43598</v>
      </c>
      <c r="H1026" s="33">
        <f t="shared" ref="H1026:H1089" si="112">IF(ISNUMBER(G1026),YEAR(G1026),"")</f>
        <v>2019</v>
      </c>
      <c r="I1026" s="35">
        <v>168</v>
      </c>
      <c r="J1026" s="36">
        <v>1.42</v>
      </c>
      <c r="K1026" s="35">
        <f t="shared" ref="K1026:K1089" si="113">IF(AND(ISNUMBER(I1026),ISNUMBER(J1026)),I1026*J1026,0)</f>
        <v>238.56</v>
      </c>
      <c r="L1026" s="33" t="s">
        <v>77</v>
      </c>
      <c r="M1026" s="33" t="s">
        <v>78</v>
      </c>
      <c r="N1026" s="33" t="s">
        <v>5496</v>
      </c>
      <c r="O1026" s="37" t="s">
        <v>118</v>
      </c>
      <c r="P1026" s="33" t="str">
        <f t="shared" ref="P1026:P1089" si="114">IF(LEFT(L1026,13)="Inlibra Paket","nein – Frontlist 2026",IF(K1026&lt;=0,"nein – Preis fehlt","ja"))</f>
        <v>ja</v>
      </c>
      <c r="Q1026" s="33" t="str">
        <f t="shared" ref="Q1026:Q1089" si="115">IF(H1026="","",INDEX(Klasse_Name,MATCH(H1026,Klasse_ab,1)))</f>
        <v>2017–2020</v>
      </c>
      <c r="R1026" s="38">
        <f t="shared" ref="R1026:R1089" si="116">IF(H1026="",0,INDEX(Klasse_Rabatt,MATCH(H1026,Klasse_ab,1)))</f>
        <v>0.25</v>
      </c>
      <c r="S1026" s="35">
        <f t="shared" ref="S1026:S1089" si="117">IF(P1026="ja",K1026*(1-R1026),0)</f>
        <v>178.92000000000002</v>
      </c>
      <c r="T1026" s="39"/>
      <c r="U1026" s="33" t="str">
        <f>IF(OR(T1026="x",ISNUMBER(MATCH(SUBSTITUTE(A1026,"-",""),Kundenbestand!$C$5:$C$3004,0)),ISNUMBER(MATCH(SUBSTITUTE(B1026,"-",""),Kundenbestand!$C$5:$C$3004,0))),"x","")</f>
        <v/>
      </c>
      <c r="V1026" s="35">
        <f t="shared" ref="V1026:V1089" si="118">IF(U1026="x",S1026,0)</f>
        <v>0</v>
      </c>
    </row>
    <row r="1027" spans="1:22" x14ac:dyDescent="0.3">
      <c r="A1027" s="33" t="s">
        <v>5497</v>
      </c>
      <c r="B1027" s="33" t="s">
        <v>5498</v>
      </c>
      <c r="C1027" s="33" t="s">
        <v>233</v>
      </c>
      <c r="D1027" s="33" t="s">
        <v>5499</v>
      </c>
      <c r="E1027" s="33" t="s">
        <v>5500</v>
      </c>
      <c r="F1027" s="33"/>
      <c r="G1027" s="34">
        <v>40749</v>
      </c>
      <c r="H1027" s="33">
        <f t="shared" si="112"/>
        <v>2011</v>
      </c>
      <c r="I1027" s="35">
        <v>168</v>
      </c>
      <c r="J1027" s="36">
        <v>1.42</v>
      </c>
      <c r="K1027" s="35">
        <f t="shared" si="113"/>
        <v>238.56</v>
      </c>
      <c r="L1027" s="33" t="s">
        <v>1733</v>
      </c>
      <c r="M1027" s="33" t="s">
        <v>1734</v>
      </c>
      <c r="N1027" s="33" t="s">
        <v>5501</v>
      </c>
      <c r="O1027" s="37" t="s">
        <v>87</v>
      </c>
      <c r="P1027" s="33" t="str">
        <f t="shared" si="114"/>
        <v>ja</v>
      </c>
      <c r="Q1027" s="33" t="str">
        <f t="shared" si="115"/>
        <v>bis 2012</v>
      </c>
      <c r="R1027" s="38">
        <f t="shared" si="116"/>
        <v>0.5</v>
      </c>
      <c r="S1027" s="35">
        <f t="shared" si="117"/>
        <v>119.28</v>
      </c>
      <c r="T1027" s="39"/>
      <c r="U1027" s="33" t="str">
        <f>IF(OR(T1027="x",ISNUMBER(MATCH(SUBSTITUTE(A1027,"-",""),Kundenbestand!$C$5:$C$3004,0)),ISNUMBER(MATCH(SUBSTITUTE(B1027,"-",""),Kundenbestand!$C$5:$C$3004,0))),"x","")</f>
        <v/>
      </c>
      <c r="V1027" s="35">
        <f t="shared" si="118"/>
        <v>0</v>
      </c>
    </row>
    <row r="1028" spans="1:22" x14ac:dyDescent="0.3">
      <c r="A1028" s="33" t="s">
        <v>5502</v>
      </c>
      <c r="B1028" s="33" t="s">
        <v>5503</v>
      </c>
      <c r="C1028" s="33" t="s">
        <v>233</v>
      </c>
      <c r="D1028" s="33" t="s">
        <v>5504</v>
      </c>
      <c r="E1028" s="33" t="s">
        <v>5505</v>
      </c>
      <c r="F1028" s="33" t="s">
        <v>5506</v>
      </c>
      <c r="G1028" s="34">
        <v>43564</v>
      </c>
      <c r="H1028" s="33">
        <f t="shared" si="112"/>
        <v>2019</v>
      </c>
      <c r="I1028" s="35">
        <v>126</v>
      </c>
      <c r="J1028" s="36">
        <v>1.42</v>
      </c>
      <c r="K1028" s="35">
        <f t="shared" si="113"/>
        <v>178.92</v>
      </c>
      <c r="L1028" s="33" t="s">
        <v>77</v>
      </c>
      <c r="M1028" s="33" t="s">
        <v>78</v>
      </c>
      <c r="N1028" s="33" t="s">
        <v>5507</v>
      </c>
      <c r="O1028" s="37" t="s">
        <v>87</v>
      </c>
      <c r="P1028" s="33" t="str">
        <f t="shared" si="114"/>
        <v>ja</v>
      </c>
      <c r="Q1028" s="33" t="str">
        <f t="shared" si="115"/>
        <v>2017–2020</v>
      </c>
      <c r="R1028" s="38">
        <f t="shared" si="116"/>
        <v>0.25</v>
      </c>
      <c r="S1028" s="35">
        <f t="shared" si="117"/>
        <v>134.19</v>
      </c>
      <c r="T1028" s="39"/>
      <c r="U1028" s="33" t="str">
        <f>IF(OR(T1028="x",ISNUMBER(MATCH(SUBSTITUTE(A1028,"-",""),Kundenbestand!$C$5:$C$3004,0)),ISNUMBER(MATCH(SUBSTITUTE(B1028,"-",""),Kundenbestand!$C$5:$C$3004,0))),"x","")</f>
        <v/>
      </c>
      <c r="V1028" s="35">
        <f t="shared" si="118"/>
        <v>0</v>
      </c>
    </row>
    <row r="1029" spans="1:22" x14ac:dyDescent="0.3">
      <c r="A1029" s="33" t="s">
        <v>5508</v>
      </c>
      <c r="B1029" s="33" t="s">
        <v>5509</v>
      </c>
      <c r="C1029" s="33" t="s">
        <v>233</v>
      </c>
      <c r="D1029" s="33" t="s">
        <v>5510</v>
      </c>
      <c r="E1029" s="33" t="s">
        <v>5511</v>
      </c>
      <c r="F1029" s="33" t="s">
        <v>5512</v>
      </c>
      <c r="G1029" s="34">
        <v>43598</v>
      </c>
      <c r="H1029" s="33">
        <f t="shared" si="112"/>
        <v>2019</v>
      </c>
      <c r="I1029" s="35">
        <v>252</v>
      </c>
      <c r="J1029" s="36">
        <v>1.42</v>
      </c>
      <c r="K1029" s="35">
        <f t="shared" si="113"/>
        <v>357.84</v>
      </c>
      <c r="L1029" s="33" t="s">
        <v>77</v>
      </c>
      <c r="M1029" s="33" t="s">
        <v>78</v>
      </c>
      <c r="N1029" s="33" t="s">
        <v>5513</v>
      </c>
      <c r="O1029" s="37" t="s">
        <v>118</v>
      </c>
      <c r="P1029" s="33" t="str">
        <f t="shared" si="114"/>
        <v>ja</v>
      </c>
      <c r="Q1029" s="33" t="str">
        <f t="shared" si="115"/>
        <v>2017–2020</v>
      </c>
      <c r="R1029" s="38">
        <f t="shared" si="116"/>
        <v>0.25</v>
      </c>
      <c r="S1029" s="35">
        <f t="shared" si="117"/>
        <v>268.38</v>
      </c>
      <c r="T1029" s="39"/>
      <c r="U1029" s="33" t="str">
        <f>IF(OR(T1029="x",ISNUMBER(MATCH(SUBSTITUTE(A1029,"-",""),Kundenbestand!$C$5:$C$3004,0)),ISNUMBER(MATCH(SUBSTITUTE(B1029,"-",""),Kundenbestand!$C$5:$C$3004,0))),"x","")</f>
        <v/>
      </c>
      <c r="V1029" s="35">
        <f t="shared" si="118"/>
        <v>0</v>
      </c>
    </row>
    <row r="1030" spans="1:22" x14ac:dyDescent="0.3">
      <c r="A1030" s="33" t="s">
        <v>5514</v>
      </c>
      <c r="B1030" s="33" t="s">
        <v>5515</v>
      </c>
      <c r="C1030" s="33" t="s">
        <v>233</v>
      </c>
      <c r="D1030" s="33" t="s">
        <v>3441</v>
      </c>
      <c r="E1030" s="33" t="s">
        <v>5516</v>
      </c>
      <c r="F1030" s="33" t="s">
        <v>5517</v>
      </c>
      <c r="G1030" s="34">
        <v>43598</v>
      </c>
      <c r="H1030" s="33">
        <f t="shared" si="112"/>
        <v>2019</v>
      </c>
      <c r="I1030" s="35">
        <v>224</v>
      </c>
      <c r="J1030" s="36">
        <v>1.42</v>
      </c>
      <c r="K1030" s="35">
        <f t="shared" si="113"/>
        <v>318.08</v>
      </c>
      <c r="L1030" s="33" t="s">
        <v>77</v>
      </c>
      <c r="M1030" s="33" t="s">
        <v>78</v>
      </c>
      <c r="N1030" s="33" t="s">
        <v>5518</v>
      </c>
      <c r="O1030" s="37" t="s">
        <v>118</v>
      </c>
      <c r="P1030" s="33" t="str">
        <f t="shared" si="114"/>
        <v>ja</v>
      </c>
      <c r="Q1030" s="33" t="str">
        <f t="shared" si="115"/>
        <v>2017–2020</v>
      </c>
      <c r="R1030" s="38">
        <f t="shared" si="116"/>
        <v>0.25</v>
      </c>
      <c r="S1030" s="35">
        <f t="shared" si="117"/>
        <v>238.56</v>
      </c>
      <c r="T1030" s="39"/>
      <c r="U1030" s="33" t="str">
        <f>IF(OR(T1030="x",ISNUMBER(MATCH(SUBSTITUTE(A1030,"-",""),Kundenbestand!$C$5:$C$3004,0)),ISNUMBER(MATCH(SUBSTITUTE(B1030,"-",""),Kundenbestand!$C$5:$C$3004,0))),"x","")</f>
        <v/>
      </c>
      <c r="V1030" s="35">
        <f t="shared" si="118"/>
        <v>0</v>
      </c>
    </row>
    <row r="1031" spans="1:22" x14ac:dyDescent="0.3">
      <c r="A1031" s="33" t="s">
        <v>5519</v>
      </c>
      <c r="B1031" s="33" t="s">
        <v>5520</v>
      </c>
      <c r="C1031" s="33" t="s">
        <v>233</v>
      </c>
      <c r="D1031" s="33" t="s">
        <v>1784</v>
      </c>
      <c r="E1031" s="33" t="s">
        <v>5521</v>
      </c>
      <c r="F1031" s="33" t="s">
        <v>5522</v>
      </c>
      <c r="G1031" s="34">
        <v>43535</v>
      </c>
      <c r="H1031" s="33">
        <f t="shared" si="112"/>
        <v>2019</v>
      </c>
      <c r="I1031" s="35">
        <v>224</v>
      </c>
      <c r="J1031" s="36">
        <v>1.42</v>
      </c>
      <c r="K1031" s="35">
        <f t="shared" si="113"/>
        <v>318.08</v>
      </c>
      <c r="L1031" s="33" t="s">
        <v>77</v>
      </c>
      <c r="M1031" s="33" t="s">
        <v>78</v>
      </c>
      <c r="N1031" s="33" t="s">
        <v>5523</v>
      </c>
      <c r="O1031" s="37" t="s">
        <v>94</v>
      </c>
      <c r="P1031" s="33" t="str">
        <f t="shared" si="114"/>
        <v>ja</v>
      </c>
      <c r="Q1031" s="33" t="str">
        <f t="shared" si="115"/>
        <v>2017–2020</v>
      </c>
      <c r="R1031" s="38">
        <f t="shared" si="116"/>
        <v>0.25</v>
      </c>
      <c r="S1031" s="35">
        <f t="shared" si="117"/>
        <v>238.56</v>
      </c>
      <c r="T1031" s="39"/>
      <c r="U1031" s="33" t="str">
        <f>IF(OR(T1031="x",ISNUMBER(MATCH(SUBSTITUTE(A1031,"-",""),Kundenbestand!$C$5:$C$3004,0)),ISNUMBER(MATCH(SUBSTITUTE(B1031,"-",""),Kundenbestand!$C$5:$C$3004,0))),"x","")</f>
        <v/>
      </c>
      <c r="V1031" s="35">
        <f t="shared" si="118"/>
        <v>0</v>
      </c>
    </row>
    <row r="1032" spans="1:22" x14ac:dyDescent="0.3">
      <c r="A1032" s="33" t="s">
        <v>5524</v>
      </c>
      <c r="B1032" s="33" t="s">
        <v>5525</v>
      </c>
      <c r="C1032" s="33" t="s">
        <v>233</v>
      </c>
      <c r="D1032" s="33" t="s">
        <v>5526</v>
      </c>
      <c r="E1032" s="33" t="s">
        <v>5527</v>
      </c>
      <c r="F1032" s="33"/>
      <c r="G1032" s="34">
        <v>43325</v>
      </c>
      <c r="H1032" s="33">
        <f t="shared" si="112"/>
        <v>2018</v>
      </c>
      <c r="I1032" s="35">
        <v>140</v>
      </c>
      <c r="J1032" s="36">
        <v>1.42</v>
      </c>
      <c r="K1032" s="35">
        <f t="shared" si="113"/>
        <v>198.79999999999998</v>
      </c>
      <c r="L1032" s="33" t="s">
        <v>77</v>
      </c>
      <c r="M1032" s="33" t="s">
        <v>78</v>
      </c>
      <c r="N1032" s="33" t="s">
        <v>5528</v>
      </c>
      <c r="O1032" s="37" t="s">
        <v>87</v>
      </c>
      <c r="P1032" s="33" t="str">
        <f t="shared" si="114"/>
        <v>ja</v>
      </c>
      <c r="Q1032" s="33" t="str">
        <f t="shared" si="115"/>
        <v>2017–2020</v>
      </c>
      <c r="R1032" s="38">
        <f t="shared" si="116"/>
        <v>0.25</v>
      </c>
      <c r="S1032" s="35">
        <f t="shared" si="117"/>
        <v>149.1</v>
      </c>
      <c r="T1032" s="39"/>
      <c r="U1032" s="33" t="str">
        <f>IF(OR(T1032="x",ISNUMBER(MATCH(SUBSTITUTE(A1032,"-",""),Kundenbestand!$C$5:$C$3004,0)),ISNUMBER(MATCH(SUBSTITUTE(B1032,"-",""),Kundenbestand!$C$5:$C$3004,0))),"x","")</f>
        <v/>
      </c>
      <c r="V1032" s="35">
        <f t="shared" si="118"/>
        <v>0</v>
      </c>
    </row>
    <row r="1033" spans="1:22" x14ac:dyDescent="0.3">
      <c r="A1033" s="33" t="s">
        <v>5529</v>
      </c>
      <c r="B1033" s="33" t="s">
        <v>5530</v>
      </c>
      <c r="C1033" s="33" t="s">
        <v>233</v>
      </c>
      <c r="D1033" s="33" t="s">
        <v>473</v>
      </c>
      <c r="E1033" s="33" t="s">
        <v>5531</v>
      </c>
      <c r="F1033" s="33" t="s">
        <v>5532</v>
      </c>
      <c r="G1033" s="34">
        <v>43325</v>
      </c>
      <c r="H1033" s="33">
        <f t="shared" si="112"/>
        <v>2018</v>
      </c>
      <c r="I1033" s="35">
        <v>105</v>
      </c>
      <c r="J1033" s="36">
        <v>1.42</v>
      </c>
      <c r="K1033" s="35">
        <f t="shared" si="113"/>
        <v>149.1</v>
      </c>
      <c r="L1033" s="33" t="s">
        <v>77</v>
      </c>
      <c r="M1033" s="33" t="s">
        <v>78</v>
      </c>
      <c r="N1033" s="33" t="s">
        <v>5533</v>
      </c>
      <c r="O1033" s="37" t="s">
        <v>80</v>
      </c>
      <c r="P1033" s="33" t="str">
        <f t="shared" si="114"/>
        <v>ja</v>
      </c>
      <c r="Q1033" s="33" t="str">
        <f t="shared" si="115"/>
        <v>2017–2020</v>
      </c>
      <c r="R1033" s="38">
        <f t="shared" si="116"/>
        <v>0.25</v>
      </c>
      <c r="S1033" s="35">
        <f t="shared" si="117"/>
        <v>111.82499999999999</v>
      </c>
      <c r="T1033" s="39"/>
      <c r="U1033" s="33" t="str">
        <f>IF(OR(T1033="x",ISNUMBER(MATCH(SUBSTITUTE(A1033,"-",""),Kundenbestand!$C$5:$C$3004,0)),ISNUMBER(MATCH(SUBSTITUTE(B1033,"-",""),Kundenbestand!$C$5:$C$3004,0))),"x","")</f>
        <v/>
      </c>
      <c r="V1033" s="35">
        <f t="shared" si="118"/>
        <v>0</v>
      </c>
    </row>
    <row r="1034" spans="1:22" x14ac:dyDescent="0.3">
      <c r="A1034" s="33" t="s">
        <v>5534</v>
      </c>
      <c r="B1034" s="33" t="s">
        <v>5535</v>
      </c>
      <c r="C1034" s="33" t="s">
        <v>233</v>
      </c>
      <c r="D1034" s="33" t="s">
        <v>5536</v>
      </c>
      <c r="E1034" s="33" t="s">
        <v>5537</v>
      </c>
      <c r="F1034" s="33" t="s">
        <v>5538</v>
      </c>
      <c r="G1034" s="34">
        <v>43353</v>
      </c>
      <c r="H1034" s="33">
        <f t="shared" si="112"/>
        <v>2018</v>
      </c>
      <c r="I1034" s="35">
        <v>126</v>
      </c>
      <c r="J1034" s="36">
        <v>1.42</v>
      </c>
      <c r="K1034" s="35">
        <f t="shared" si="113"/>
        <v>178.92</v>
      </c>
      <c r="L1034" s="33" t="s">
        <v>77</v>
      </c>
      <c r="M1034" s="33" t="s">
        <v>78</v>
      </c>
      <c r="N1034" s="33" t="s">
        <v>5539</v>
      </c>
      <c r="O1034" s="37" t="s">
        <v>118</v>
      </c>
      <c r="P1034" s="33" t="str">
        <f t="shared" si="114"/>
        <v>ja</v>
      </c>
      <c r="Q1034" s="33" t="str">
        <f t="shared" si="115"/>
        <v>2017–2020</v>
      </c>
      <c r="R1034" s="38">
        <f t="shared" si="116"/>
        <v>0.25</v>
      </c>
      <c r="S1034" s="35">
        <f t="shared" si="117"/>
        <v>134.19</v>
      </c>
      <c r="T1034" s="39"/>
      <c r="U1034" s="33" t="str">
        <f>IF(OR(T1034="x",ISNUMBER(MATCH(SUBSTITUTE(A1034,"-",""),Kundenbestand!$C$5:$C$3004,0)),ISNUMBER(MATCH(SUBSTITUTE(B1034,"-",""),Kundenbestand!$C$5:$C$3004,0))),"x","")</f>
        <v/>
      </c>
      <c r="V1034" s="35">
        <f t="shared" si="118"/>
        <v>0</v>
      </c>
    </row>
    <row r="1035" spans="1:22" x14ac:dyDescent="0.3">
      <c r="A1035" s="33" t="s">
        <v>5540</v>
      </c>
      <c r="B1035" s="33" t="s">
        <v>5541</v>
      </c>
      <c r="C1035" s="33" t="s">
        <v>233</v>
      </c>
      <c r="D1035" s="33"/>
      <c r="E1035" s="33" t="s">
        <v>5542</v>
      </c>
      <c r="F1035" s="33" t="s">
        <v>5543</v>
      </c>
      <c r="G1035" s="34">
        <v>43416</v>
      </c>
      <c r="H1035" s="33">
        <f t="shared" si="112"/>
        <v>2018</v>
      </c>
      <c r="I1035" s="35">
        <v>126</v>
      </c>
      <c r="J1035" s="36">
        <v>1.42</v>
      </c>
      <c r="K1035" s="35">
        <f t="shared" si="113"/>
        <v>178.92</v>
      </c>
      <c r="L1035" s="33" t="s">
        <v>77</v>
      </c>
      <c r="M1035" s="33" t="s">
        <v>78</v>
      </c>
      <c r="N1035" s="33" t="s">
        <v>5544</v>
      </c>
      <c r="O1035" s="37" t="s">
        <v>118</v>
      </c>
      <c r="P1035" s="33" t="str">
        <f t="shared" si="114"/>
        <v>ja</v>
      </c>
      <c r="Q1035" s="33" t="str">
        <f t="shared" si="115"/>
        <v>2017–2020</v>
      </c>
      <c r="R1035" s="38">
        <f t="shared" si="116"/>
        <v>0.25</v>
      </c>
      <c r="S1035" s="35">
        <f t="shared" si="117"/>
        <v>134.19</v>
      </c>
      <c r="T1035" s="39"/>
      <c r="U1035" s="33" t="str">
        <f>IF(OR(T1035="x",ISNUMBER(MATCH(SUBSTITUTE(A1035,"-",""),Kundenbestand!$C$5:$C$3004,0)),ISNUMBER(MATCH(SUBSTITUTE(B1035,"-",""),Kundenbestand!$C$5:$C$3004,0))),"x","")</f>
        <v/>
      </c>
      <c r="V1035" s="35">
        <f t="shared" si="118"/>
        <v>0</v>
      </c>
    </row>
    <row r="1036" spans="1:22" x14ac:dyDescent="0.3">
      <c r="A1036" s="33" t="s">
        <v>5545</v>
      </c>
      <c r="B1036" s="33" t="s">
        <v>5546</v>
      </c>
      <c r="C1036" s="33" t="s">
        <v>233</v>
      </c>
      <c r="D1036" s="33" t="s">
        <v>5547</v>
      </c>
      <c r="E1036" s="33" t="s">
        <v>5548</v>
      </c>
      <c r="F1036" s="33" t="s">
        <v>5549</v>
      </c>
      <c r="G1036" s="34">
        <v>43416</v>
      </c>
      <c r="H1036" s="33">
        <f t="shared" si="112"/>
        <v>2018</v>
      </c>
      <c r="I1036" s="35">
        <v>112</v>
      </c>
      <c r="J1036" s="36">
        <v>1.42</v>
      </c>
      <c r="K1036" s="35">
        <f t="shared" si="113"/>
        <v>159.04</v>
      </c>
      <c r="L1036" s="33" t="s">
        <v>77</v>
      </c>
      <c r="M1036" s="33" t="s">
        <v>78</v>
      </c>
      <c r="N1036" s="33" t="s">
        <v>5550</v>
      </c>
      <c r="O1036" s="37" t="s">
        <v>118</v>
      </c>
      <c r="P1036" s="33" t="str">
        <f t="shared" si="114"/>
        <v>ja</v>
      </c>
      <c r="Q1036" s="33" t="str">
        <f t="shared" si="115"/>
        <v>2017–2020</v>
      </c>
      <c r="R1036" s="38">
        <f t="shared" si="116"/>
        <v>0.25</v>
      </c>
      <c r="S1036" s="35">
        <f t="shared" si="117"/>
        <v>119.28</v>
      </c>
      <c r="T1036" s="39"/>
      <c r="U1036" s="33" t="str">
        <f>IF(OR(T1036="x",ISNUMBER(MATCH(SUBSTITUTE(A1036,"-",""),Kundenbestand!$C$5:$C$3004,0)),ISNUMBER(MATCH(SUBSTITUTE(B1036,"-",""),Kundenbestand!$C$5:$C$3004,0))),"x","")</f>
        <v/>
      </c>
      <c r="V1036" s="35">
        <f t="shared" si="118"/>
        <v>0</v>
      </c>
    </row>
    <row r="1037" spans="1:22" x14ac:dyDescent="0.3">
      <c r="A1037" s="33" t="s">
        <v>5551</v>
      </c>
      <c r="B1037" s="33" t="s">
        <v>5552</v>
      </c>
      <c r="C1037" s="33" t="s">
        <v>233</v>
      </c>
      <c r="D1037" s="33" t="s">
        <v>5553</v>
      </c>
      <c r="E1037" s="33" t="s">
        <v>5554</v>
      </c>
      <c r="F1037" s="33" t="s">
        <v>5555</v>
      </c>
      <c r="G1037" s="34">
        <v>43416</v>
      </c>
      <c r="H1037" s="33">
        <f t="shared" si="112"/>
        <v>2018</v>
      </c>
      <c r="I1037" s="35">
        <v>182</v>
      </c>
      <c r="J1037" s="36">
        <v>1.42</v>
      </c>
      <c r="K1037" s="35">
        <f t="shared" si="113"/>
        <v>258.44</v>
      </c>
      <c r="L1037" s="33" t="s">
        <v>77</v>
      </c>
      <c r="M1037" s="33" t="s">
        <v>78</v>
      </c>
      <c r="N1037" s="33" t="s">
        <v>5556</v>
      </c>
      <c r="O1037" s="37" t="s">
        <v>87</v>
      </c>
      <c r="P1037" s="33" t="str">
        <f t="shared" si="114"/>
        <v>ja</v>
      </c>
      <c r="Q1037" s="33" t="str">
        <f t="shared" si="115"/>
        <v>2017–2020</v>
      </c>
      <c r="R1037" s="38">
        <f t="shared" si="116"/>
        <v>0.25</v>
      </c>
      <c r="S1037" s="35">
        <f t="shared" si="117"/>
        <v>193.82999999999998</v>
      </c>
      <c r="T1037" s="39"/>
      <c r="U1037" s="33" t="str">
        <f>IF(OR(T1037="x",ISNUMBER(MATCH(SUBSTITUTE(A1037,"-",""),Kundenbestand!$C$5:$C$3004,0)),ISNUMBER(MATCH(SUBSTITUTE(B1037,"-",""),Kundenbestand!$C$5:$C$3004,0))),"x","")</f>
        <v/>
      </c>
      <c r="V1037" s="35">
        <f t="shared" si="118"/>
        <v>0</v>
      </c>
    </row>
    <row r="1038" spans="1:22" x14ac:dyDescent="0.3">
      <c r="A1038" s="33" t="s">
        <v>5557</v>
      </c>
      <c r="B1038" s="33" t="s">
        <v>5558</v>
      </c>
      <c r="C1038" s="33" t="s">
        <v>233</v>
      </c>
      <c r="D1038" s="33" t="s">
        <v>577</v>
      </c>
      <c r="E1038" s="33" t="s">
        <v>5559</v>
      </c>
      <c r="F1038" s="33" t="s">
        <v>5560</v>
      </c>
      <c r="G1038" s="34">
        <v>43479</v>
      </c>
      <c r="H1038" s="33">
        <f t="shared" si="112"/>
        <v>2019</v>
      </c>
      <c r="I1038" s="35">
        <v>126</v>
      </c>
      <c r="J1038" s="36">
        <v>1.42</v>
      </c>
      <c r="K1038" s="35">
        <f t="shared" si="113"/>
        <v>178.92</v>
      </c>
      <c r="L1038" s="33" t="s">
        <v>77</v>
      </c>
      <c r="M1038" s="33" t="s">
        <v>78</v>
      </c>
      <c r="N1038" s="33" t="s">
        <v>5561</v>
      </c>
      <c r="O1038" s="37" t="s">
        <v>87</v>
      </c>
      <c r="P1038" s="33" t="str">
        <f t="shared" si="114"/>
        <v>ja</v>
      </c>
      <c r="Q1038" s="33" t="str">
        <f t="shared" si="115"/>
        <v>2017–2020</v>
      </c>
      <c r="R1038" s="38">
        <f t="shared" si="116"/>
        <v>0.25</v>
      </c>
      <c r="S1038" s="35">
        <f t="shared" si="117"/>
        <v>134.19</v>
      </c>
      <c r="T1038" s="39"/>
      <c r="U1038" s="33" t="str">
        <f>IF(OR(T1038="x",ISNUMBER(MATCH(SUBSTITUTE(A1038,"-",""),Kundenbestand!$C$5:$C$3004,0)),ISNUMBER(MATCH(SUBSTITUTE(B1038,"-",""),Kundenbestand!$C$5:$C$3004,0))),"x","")</f>
        <v/>
      </c>
      <c r="V1038" s="35">
        <f t="shared" si="118"/>
        <v>0</v>
      </c>
    </row>
    <row r="1039" spans="1:22" x14ac:dyDescent="0.3">
      <c r="A1039" s="33" t="s">
        <v>5562</v>
      </c>
      <c r="B1039" s="33" t="s">
        <v>5563</v>
      </c>
      <c r="C1039" s="33" t="s">
        <v>233</v>
      </c>
      <c r="D1039" s="33" t="s">
        <v>5564</v>
      </c>
      <c r="E1039" s="33" t="s">
        <v>5565</v>
      </c>
      <c r="F1039" s="33" t="s">
        <v>5566</v>
      </c>
      <c r="G1039" s="34">
        <v>43479</v>
      </c>
      <c r="H1039" s="33">
        <f t="shared" si="112"/>
        <v>2019</v>
      </c>
      <c r="I1039" s="35">
        <v>140</v>
      </c>
      <c r="J1039" s="36">
        <v>1.42</v>
      </c>
      <c r="K1039" s="35">
        <f t="shared" si="113"/>
        <v>198.79999999999998</v>
      </c>
      <c r="L1039" s="33" t="s">
        <v>77</v>
      </c>
      <c r="M1039" s="33" t="s">
        <v>78</v>
      </c>
      <c r="N1039" s="33" t="s">
        <v>5567</v>
      </c>
      <c r="O1039" s="37" t="s">
        <v>87</v>
      </c>
      <c r="P1039" s="33" t="str">
        <f t="shared" si="114"/>
        <v>ja</v>
      </c>
      <c r="Q1039" s="33" t="str">
        <f t="shared" si="115"/>
        <v>2017–2020</v>
      </c>
      <c r="R1039" s="38">
        <f t="shared" si="116"/>
        <v>0.25</v>
      </c>
      <c r="S1039" s="35">
        <f t="shared" si="117"/>
        <v>149.1</v>
      </c>
      <c r="T1039" s="39"/>
      <c r="U1039" s="33" t="str">
        <f>IF(OR(T1039="x",ISNUMBER(MATCH(SUBSTITUTE(A1039,"-",""),Kundenbestand!$C$5:$C$3004,0)),ISNUMBER(MATCH(SUBSTITUTE(B1039,"-",""),Kundenbestand!$C$5:$C$3004,0))),"x","")</f>
        <v/>
      </c>
      <c r="V1039" s="35">
        <f t="shared" si="118"/>
        <v>0</v>
      </c>
    </row>
    <row r="1040" spans="1:22" x14ac:dyDescent="0.3">
      <c r="A1040" s="33" t="s">
        <v>5568</v>
      </c>
      <c r="B1040" s="33" t="s">
        <v>5569</v>
      </c>
      <c r="C1040" s="33" t="s">
        <v>233</v>
      </c>
      <c r="D1040" s="33" t="s">
        <v>491</v>
      </c>
      <c r="E1040" s="33" t="s">
        <v>5570</v>
      </c>
      <c r="F1040" s="33"/>
      <c r="G1040" s="34">
        <v>43375</v>
      </c>
      <c r="H1040" s="33">
        <f t="shared" si="112"/>
        <v>2018</v>
      </c>
      <c r="I1040" s="35">
        <v>56</v>
      </c>
      <c r="J1040" s="36">
        <v>1.42</v>
      </c>
      <c r="K1040" s="35">
        <f t="shared" si="113"/>
        <v>79.52</v>
      </c>
      <c r="L1040" s="33" t="s">
        <v>77</v>
      </c>
      <c r="M1040" s="33" t="s">
        <v>78</v>
      </c>
      <c r="N1040" s="33" t="s">
        <v>5571</v>
      </c>
      <c r="O1040" s="37" t="s">
        <v>94</v>
      </c>
      <c r="P1040" s="33" t="str">
        <f t="shared" si="114"/>
        <v>ja</v>
      </c>
      <c r="Q1040" s="33" t="str">
        <f t="shared" si="115"/>
        <v>2017–2020</v>
      </c>
      <c r="R1040" s="38">
        <f t="shared" si="116"/>
        <v>0.25</v>
      </c>
      <c r="S1040" s="35">
        <f t="shared" si="117"/>
        <v>59.64</v>
      </c>
      <c r="T1040" s="39"/>
      <c r="U1040" s="33" t="str">
        <f>IF(OR(T1040="x",ISNUMBER(MATCH(SUBSTITUTE(A1040,"-",""),Kundenbestand!$C$5:$C$3004,0)),ISNUMBER(MATCH(SUBSTITUTE(B1040,"-",""),Kundenbestand!$C$5:$C$3004,0))),"x","")</f>
        <v/>
      </c>
      <c r="V1040" s="35">
        <f t="shared" si="118"/>
        <v>0</v>
      </c>
    </row>
    <row r="1041" spans="1:22" x14ac:dyDescent="0.3">
      <c r="A1041" s="33" t="s">
        <v>5572</v>
      </c>
      <c r="B1041" s="33" t="s">
        <v>5573</v>
      </c>
      <c r="C1041" s="33" t="s">
        <v>233</v>
      </c>
      <c r="D1041" s="33" t="s">
        <v>2741</v>
      </c>
      <c r="E1041" s="33" t="s">
        <v>5574</v>
      </c>
      <c r="F1041" s="33" t="s">
        <v>5575</v>
      </c>
      <c r="G1041" s="34">
        <v>43375</v>
      </c>
      <c r="H1041" s="33">
        <f t="shared" si="112"/>
        <v>2018</v>
      </c>
      <c r="I1041" s="35">
        <v>336</v>
      </c>
      <c r="J1041" s="36">
        <v>1.42</v>
      </c>
      <c r="K1041" s="35">
        <f t="shared" si="113"/>
        <v>477.12</v>
      </c>
      <c r="L1041" s="33" t="s">
        <v>77</v>
      </c>
      <c r="M1041" s="33" t="s">
        <v>78</v>
      </c>
      <c r="N1041" s="33" t="s">
        <v>5576</v>
      </c>
      <c r="O1041" s="37" t="s">
        <v>87</v>
      </c>
      <c r="P1041" s="33" t="str">
        <f t="shared" si="114"/>
        <v>ja</v>
      </c>
      <c r="Q1041" s="33" t="str">
        <f t="shared" si="115"/>
        <v>2017–2020</v>
      </c>
      <c r="R1041" s="38">
        <f t="shared" si="116"/>
        <v>0.25</v>
      </c>
      <c r="S1041" s="35">
        <f t="shared" si="117"/>
        <v>357.84000000000003</v>
      </c>
      <c r="T1041" s="39"/>
      <c r="U1041" s="33" t="str">
        <f>IF(OR(T1041="x",ISNUMBER(MATCH(SUBSTITUTE(A1041,"-",""),Kundenbestand!$C$5:$C$3004,0)),ISNUMBER(MATCH(SUBSTITUTE(B1041,"-",""),Kundenbestand!$C$5:$C$3004,0))),"x","")</f>
        <v/>
      </c>
      <c r="V1041" s="35">
        <f t="shared" si="118"/>
        <v>0</v>
      </c>
    </row>
    <row r="1042" spans="1:22" x14ac:dyDescent="0.3">
      <c r="A1042" s="33" t="s">
        <v>5577</v>
      </c>
      <c r="B1042" s="33" t="s">
        <v>5578</v>
      </c>
      <c r="C1042" s="33" t="s">
        <v>233</v>
      </c>
      <c r="D1042" s="33" t="s">
        <v>1034</v>
      </c>
      <c r="E1042" s="33" t="s">
        <v>5579</v>
      </c>
      <c r="F1042" s="33"/>
      <c r="G1042" s="34">
        <v>43353</v>
      </c>
      <c r="H1042" s="33">
        <f t="shared" si="112"/>
        <v>2018</v>
      </c>
      <c r="I1042" s="35">
        <v>224</v>
      </c>
      <c r="J1042" s="36">
        <v>1.42</v>
      </c>
      <c r="K1042" s="35">
        <f t="shared" si="113"/>
        <v>318.08</v>
      </c>
      <c r="L1042" s="33" t="s">
        <v>77</v>
      </c>
      <c r="M1042" s="33" t="s">
        <v>78</v>
      </c>
      <c r="N1042" s="33" t="s">
        <v>5580</v>
      </c>
      <c r="O1042" s="37" t="s">
        <v>87</v>
      </c>
      <c r="P1042" s="33" t="str">
        <f t="shared" si="114"/>
        <v>ja</v>
      </c>
      <c r="Q1042" s="33" t="str">
        <f t="shared" si="115"/>
        <v>2017–2020</v>
      </c>
      <c r="R1042" s="38">
        <f t="shared" si="116"/>
        <v>0.25</v>
      </c>
      <c r="S1042" s="35">
        <f t="shared" si="117"/>
        <v>238.56</v>
      </c>
      <c r="T1042" s="39"/>
      <c r="U1042" s="33" t="str">
        <f>IF(OR(T1042="x",ISNUMBER(MATCH(SUBSTITUTE(A1042,"-",""),Kundenbestand!$C$5:$C$3004,0)),ISNUMBER(MATCH(SUBSTITUTE(B1042,"-",""),Kundenbestand!$C$5:$C$3004,0))),"x","")</f>
        <v/>
      </c>
      <c r="V1042" s="35">
        <f t="shared" si="118"/>
        <v>0</v>
      </c>
    </row>
    <row r="1043" spans="1:22" x14ac:dyDescent="0.3">
      <c r="A1043" s="33" t="s">
        <v>5581</v>
      </c>
      <c r="B1043" s="33" t="s">
        <v>5582</v>
      </c>
      <c r="C1043" s="33" t="s">
        <v>233</v>
      </c>
      <c r="D1043" s="33" t="s">
        <v>2219</v>
      </c>
      <c r="E1043" s="33" t="s">
        <v>5583</v>
      </c>
      <c r="F1043" s="33" t="s">
        <v>5584</v>
      </c>
      <c r="G1043" s="34">
        <v>43507</v>
      </c>
      <c r="H1043" s="33">
        <f t="shared" si="112"/>
        <v>2019</v>
      </c>
      <c r="I1043" s="35">
        <v>196</v>
      </c>
      <c r="J1043" s="36">
        <v>1.42</v>
      </c>
      <c r="K1043" s="35">
        <f t="shared" si="113"/>
        <v>278.32</v>
      </c>
      <c r="L1043" s="33" t="s">
        <v>77</v>
      </c>
      <c r="M1043" s="33" t="s">
        <v>78</v>
      </c>
      <c r="N1043" s="33" t="s">
        <v>5585</v>
      </c>
      <c r="O1043" s="37" t="s">
        <v>118</v>
      </c>
      <c r="P1043" s="33" t="str">
        <f t="shared" si="114"/>
        <v>ja</v>
      </c>
      <c r="Q1043" s="33" t="str">
        <f t="shared" si="115"/>
        <v>2017–2020</v>
      </c>
      <c r="R1043" s="38">
        <f t="shared" si="116"/>
        <v>0.25</v>
      </c>
      <c r="S1043" s="35">
        <f t="shared" si="117"/>
        <v>208.74</v>
      </c>
      <c r="T1043" s="39"/>
      <c r="U1043" s="33" t="str">
        <f>IF(OR(T1043="x",ISNUMBER(MATCH(SUBSTITUTE(A1043,"-",""),Kundenbestand!$C$5:$C$3004,0)),ISNUMBER(MATCH(SUBSTITUTE(B1043,"-",""),Kundenbestand!$C$5:$C$3004,0))),"x","")</f>
        <v/>
      </c>
      <c r="V1043" s="35">
        <f t="shared" si="118"/>
        <v>0</v>
      </c>
    </row>
    <row r="1044" spans="1:22" x14ac:dyDescent="0.3">
      <c r="A1044" s="33" t="s">
        <v>5586</v>
      </c>
      <c r="B1044" s="33" t="s">
        <v>5587</v>
      </c>
      <c r="C1044" s="33" t="s">
        <v>233</v>
      </c>
      <c r="D1044" s="33" t="s">
        <v>2101</v>
      </c>
      <c r="E1044" s="33" t="s">
        <v>5588</v>
      </c>
      <c r="F1044" s="33" t="s">
        <v>5589</v>
      </c>
      <c r="G1044" s="34">
        <v>43394</v>
      </c>
      <c r="H1044" s="33">
        <f t="shared" si="112"/>
        <v>2018</v>
      </c>
      <c r="I1044" s="35">
        <v>175</v>
      </c>
      <c r="J1044" s="36">
        <v>1.42</v>
      </c>
      <c r="K1044" s="35">
        <f t="shared" si="113"/>
        <v>248.5</v>
      </c>
      <c r="L1044" s="33" t="s">
        <v>77</v>
      </c>
      <c r="M1044" s="33" t="s">
        <v>78</v>
      </c>
      <c r="N1044" s="33" t="s">
        <v>5590</v>
      </c>
      <c r="O1044" s="37" t="s">
        <v>118</v>
      </c>
      <c r="P1044" s="33" t="str">
        <f t="shared" si="114"/>
        <v>ja</v>
      </c>
      <c r="Q1044" s="33" t="str">
        <f t="shared" si="115"/>
        <v>2017–2020</v>
      </c>
      <c r="R1044" s="38">
        <f t="shared" si="116"/>
        <v>0.25</v>
      </c>
      <c r="S1044" s="35">
        <f t="shared" si="117"/>
        <v>186.375</v>
      </c>
      <c r="T1044" s="39"/>
      <c r="U1044" s="33" t="str">
        <f>IF(OR(T1044="x",ISNUMBER(MATCH(SUBSTITUTE(A1044,"-",""),Kundenbestand!$C$5:$C$3004,0)),ISNUMBER(MATCH(SUBSTITUTE(B1044,"-",""),Kundenbestand!$C$5:$C$3004,0))),"x","")</f>
        <v/>
      </c>
      <c r="V1044" s="35">
        <f t="shared" si="118"/>
        <v>0</v>
      </c>
    </row>
    <row r="1045" spans="1:22" x14ac:dyDescent="0.3">
      <c r="A1045" s="33" t="s">
        <v>5591</v>
      </c>
      <c r="B1045" s="33" t="s">
        <v>5592</v>
      </c>
      <c r="C1045" s="33" t="s">
        <v>233</v>
      </c>
      <c r="D1045" s="33" t="s">
        <v>1603</v>
      </c>
      <c r="E1045" s="33" t="s">
        <v>5593</v>
      </c>
      <c r="F1045" s="33" t="s">
        <v>5594</v>
      </c>
      <c r="G1045" s="34">
        <v>43375</v>
      </c>
      <c r="H1045" s="33">
        <f t="shared" si="112"/>
        <v>2018</v>
      </c>
      <c r="I1045" s="35">
        <v>224</v>
      </c>
      <c r="J1045" s="36">
        <v>1.42</v>
      </c>
      <c r="K1045" s="35">
        <f t="shared" si="113"/>
        <v>318.08</v>
      </c>
      <c r="L1045" s="33" t="s">
        <v>77</v>
      </c>
      <c r="M1045" s="33" t="s">
        <v>78</v>
      </c>
      <c r="N1045" s="33" t="s">
        <v>5595</v>
      </c>
      <c r="O1045" s="37" t="s">
        <v>87</v>
      </c>
      <c r="P1045" s="33" t="str">
        <f t="shared" si="114"/>
        <v>ja</v>
      </c>
      <c r="Q1045" s="33" t="str">
        <f t="shared" si="115"/>
        <v>2017–2020</v>
      </c>
      <c r="R1045" s="38">
        <f t="shared" si="116"/>
        <v>0.25</v>
      </c>
      <c r="S1045" s="35">
        <f t="shared" si="117"/>
        <v>238.56</v>
      </c>
      <c r="T1045" s="39"/>
      <c r="U1045" s="33" t="str">
        <f>IF(OR(T1045="x",ISNUMBER(MATCH(SUBSTITUTE(A1045,"-",""),Kundenbestand!$C$5:$C$3004,0)),ISNUMBER(MATCH(SUBSTITUTE(B1045,"-",""),Kundenbestand!$C$5:$C$3004,0))),"x","")</f>
        <v/>
      </c>
      <c r="V1045" s="35">
        <f t="shared" si="118"/>
        <v>0</v>
      </c>
    </row>
    <row r="1046" spans="1:22" x14ac:dyDescent="0.3">
      <c r="A1046" s="33" t="s">
        <v>5596</v>
      </c>
      <c r="B1046" s="33" t="s">
        <v>5597</v>
      </c>
      <c r="C1046" s="33" t="s">
        <v>233</v>
      </c>
      <c r="D1046" s="33" t="s">
        <v>2219</v>
      </c>
      <c r="E1046" s="33" t="s">
        <v>5598</v>
      </c>
      <c r="F1046" s="33" t="s">
        <v>5599</v>
      </c>
      <c r="G1046" s="34">
        <v>43325</v>
      </c>
      <c r="H1046" s="33">
        <f t="shared" si="112"/>
        <v>2018</v>
      </c>
      <c r="I1046" s="35">
        <v>126</v>
      </c>
      <c r="J1046" s="36">
        <v>1.42</v>
      </c>
      <c r="K1046" s="35">
        <f t="shared" si="113"/>
        <v>178.92</v>
      </c>
      <c r="L1046" s="33" t="s">
        <v>77</v>
      </c>
      <c r="M1046" s="33" t="s">
        <v>78</v>
      </c>
      <c r="N1046" s="33" t="s">
        <v>5600</v>
      </c>
      <c r="O1046" s="37" t="s">
        <v>80</v>
      </c>
      <c r="P1046" s="33" t="str">
        <f t="shared" si="114"/>
        <v>ja</v>
      </c>
      <c r="Q1046" s="33" t="str">
        <f t="shared" si="115"/>
        <v>2017–2020</v>
      </c>
      <c r="R1046" s="38">
        <f t="shared" si="116"/>
        <v>0.25</v>
      </c>
      <c r="S1046" s="35">
        <f t="shared" si="117"/>
        <v>134.19</v>
      </c>
      <c r="T1046" s="39"/>
      <c r="U1046" s="33" t="str">
        <f>IF(OR(T1046="x",ISNUMBER(MATCH(SUBSTITUTE(A1046,"-",""),Kundenbestand!$C$5:$C$3004,0)),ISNUMBER(MATCH(SUBSTITUTE(B1046,"-",""),Kundenbestand!$C$5:$C$3004,0))),"x","")</f>
        <v/>
      </c>
      <c r="V1046" s="35">
        <f t="shared" si="118"/>
        <v>0</v>
      </c>
    </row>
    <row r="1047" spans="1:22" x14ac:dyDescent="0.3">
      <c r="A1047" s="33" t="s">
        <v>5601</v>
      </c>
      <c r="B1047" s="33" t="s">
        <v>5602</v>
      </c>
      <c r="C1047" s="33" t="s">
        <v>233</v>
      </c>
      <c r="D1047" s="33" t="s">
        <v>4764</v>
      </c>
      <c r="E1047" s="33" t="s">
        <v>5603</v>
      </c>
      <c r="F1047" s="33" t="s">
        <v>5604</v>
      </c>
      <c r="G1047" s="34">
        <v>43479</v>
      </c>
      <c r="H1047" s="33">
        <f t="shared" si="112"/>
        <v>2019</v>
      </c>
      <c r="I1047" s="35">
        <v>126</v>
      </c>
      <c r="J1047" s="36">
        <v>1.42</v>
      </c>
      <c r="K1047" s="35">
        <f t="shared" si="113"/>
        <v>178.92</v>
      </c>
      <c r="L1047" s="33" t="s">
        <v>77</v>
      </c>
      <c r="M1047" s="33" t="s">
        <v>78</v>
      </c>
      <c r="N1047" s="33" t="s">
        <v>5605</v>
      </c>
      <c r="O1047" s="37" t="s">
        <v>87</v>
      </c>
      <c r="P1047" s="33" t="str">
        <f t="shared" si="114"/>
        <v>ja</v>
      </c>
      <c r="Q1047" s="33" t="str">
        <f t="shared" si="115"/>
        <v>2017–2020</v>
      </c>
      <c r="R1047" s="38">
        <f t="shared" si="116"/>
        <v>0.25</v>
      </c>
      <c r="S1047" s="35">
        <f t="shared" si="117"/>
        <v>134.19</v>
      </c>
      <c r="T1047" s="39"/>
      <c r="U1047" s="33" t="str">
        <f>IF(OR(T1047="x",ISNUMBER(MATCH(SUBSTITUTE(A1047,"-",""),Kundenbestand!$C$5:$C$3004,0)),ISNUMBER(MATCH(SUBSTITUTE(B1047,"-",""),Kundenbestand!$C$5:$C$3004,0))),"x","")</f>
        <v/>
      </c>
      <c r="V1047" s="35">
        <f t="shared" si="118"/>
        <v>0</v>
      </c>
    </row>
    <row r="1048" spans="1:22" x14ac:dyDescent="0.3">
      <c r="A1048" s="33" t="s">
        <v>5606</v>
      </c>
      <c r="B1048" s="33" t="s">
        <v>5607</v>
      </c>
      <c r="C1048" s="33" t="s">
        <v>233</v>
      </c>
      <c r="D1048" s="33" t="s">
        <v>5608</v>
      </c>
      <c r="E1048" s="33" t="s">
        <v>5609</v>
      </c>
      <c r="F1048" s="33" t="s">
        <v>5610</v>
      </c>
      <c r="G1048" s="34">
        <v>43353</v>
      </c>
      <c r="H1048" s="33">
        <f t="shared" si="112"/>
        <v>2018</v>
      </c>
      <c r="I1048" s="35">
        <v>266</v>
      </c>
      <c r="J1048" s="36">
        <v>1.42</v>
      </c>
      <c r="K1048" s="35">
        <f t="shared" si="113"/>
        <v>377.71999999999997</v>
      </c>
      <c r="L1048" s="33" t="s">
        <v>77</v>
      </c>
      <c r="M1048" s="33" t="s">
        <v>78</v>
      </c>
      <c r="N1048" s="33" t="s">
        <v>5611</v>
      </c>
      <c r="O1048" s="37" t="s">
        <v>118</v>
      </c>
      <c r="P1048" s="33" t="str">
        <f t="shared" si="114"/>
        <v>ja</v>
      </c>
      <c r="Q1048" s="33" t="str">
        <f t="shared" si="115"/>
        <v>2017–2020</v>
      </c>
      <c r="R1048" s="38">
        <f t="shared" si="116"/>
        <v>0.25</v>
      </c>
      <c r="S1048" s="35">
        <f t="shared" si="117"/>
        <v>283.28999999999996</v>
      </c>
      <c r="T1048" s="39"/>
      <c r="U1048" s="33" t="str">
        <f>IF(OR(T1048="x",ISNUMBER(MATCH(SUBSTITUTE(A1048,"-",""),Kundenbestand!$C$5:$C$3004,0)),ISNUMBER(MATCH(SUBSTITUTE(B1048,"-",""),Kundenbestand!$C$5:$C$3004,0))),"x","")</f>
        <v/>
      </c>
      <c r="V1048" s="35">
        <f t="shared" si="118"/>
        <v>0</v>
      </c>
    </row>
    <row r="1049" spans="1:22" x14ac:dyDescent="0.3">
      <c r="A1049" s="33" t="s">
        <v>5612</v>
      </c>
      <c r="B1049" s="33" t="s">
        <v>5613</v>
      </c>
      <c r="C1049" s="33" t="s">
        <v>233</v>
      </c>
      <c r="D1049" s="33" t="s">
        <v>5614</v>
      </c>
      <c r="E1049" s="33" t="s">
        <v>5615</v>
      </c>
      <c r="F1049" s="33" t="s">
        <v>5616</v>
      </c>
      <c r="G1049" s="34">
        <v>43444</v>
      </c>
      <c r="H1049" s="33">
        <f t="shared" si="112"/>
        <v>2018</v>
      </c>
      <c r="I1049" s="35">
        <v>154.01</v>
      </c>
      <c r="J1049" s="36">
        <v>1.42</v>
      </c>
      <c r="K1049" s="35">
        <f t="shared" si="113"/>
        <v>218.69419999999997</v>
      </c>
      <c r="L1049" s="33" t="s">
        <v>77</v>
      </c>
      <c r="M1049" s="33" t="s">
        <v>78</v>
      </c>
      <c r="N1049" s="33" t="s">
        <v>5617</v>
      </c>
      <c r="O1049" s="37" t="s">
        <v>118</v>
      </c>
      <c r="P1049" s="33" t="str">
        <f t="shared" si="114"/>
        <v>ja</v>
      </c>
      <c r="Q1049" s="33" t="str">
        <f t="shared" si="115"/>
        <v>2017–2020</v>
      </c>
      <c r="R1049" s="38">
        <f t="shared" si="116"/>
        <v>0.25</v>
      </c>
      <c r="S1049" s="35">
        <f t="shared" si="117"/>
        <v>164.02064999999999</v>
      </c>
      <c r="T1049" s="39"/>
      <c r="U1049" s="33" t="str">
        <f>IF(OR(T1049="x",ISNUMBER(MATCH(SUBSTITUTE(A1049,"-",""),Kundenbestand!$C$5:$C$3004,0)),ISNUMBER(MATCH(SUBSTITUTE(B1049,"-",""),Kundenbestand!$C$5:$C$3004,0))),"x","")</f>
        <v/>
      </c>
      <c r="V1049" s="35">
        <f t="shared" si="118"/>
        <v>0</v>
      </c>
    </row>
    <row r="1050" spans="1:22" x14ac:dyDescent="0.3">
      <c r="A1050" s="33" t="s">
        <v>5618</v>
      </c>
      <c r="B1050" s="33" t="s">
        <v>5619</v>
      </c>
      <c r="C1050" s="33" t="s">
        <v>233</v>
      </c>
      <c r="D1050" s="33" t="s">
        <v>3396</v>
      </c>
      <c r="E1050" s="33" t="s">
        <v>5620</v>
      </c>
      <c r="F1050" s="33" t="s">
        <v>5621</v>
      </c>
      <c r="G1050" s="34">
        <v>40889</v>
      </c>
      <c r="H1050" s="33">
        <f t="shared" si="112"/>
        <v>2011</v>
      </c>
      <c r="I1050" s="35">
        <v>126</v>
      </c>
      <c r="J1050" s="36">
        <v>1.42</v>
      </c>
      <c r="K1050" s="35">
        <f t="shared" si="113"/>
        <v>178.92</v>
      </c>
      <c r="L1050" s="33" t="s">
        <v>1733</v>
      </c>
      <c r="M1050" s="33" t="s">
        <v>1734</v>
      </c>
      <c r="N1050" s="33" t="s">
        <v>5622</v>
      </c>
      <c r="O1050" s="37" t="s">
        <v>87</v>
      </c>
      <c r="P1050" s="33" t="str">
        <f t="shared" si="114"/>
        <v>ja</v>
      </c>
      <c r="Q1050" s="33" t="str">
        <f t="shared" si="115"/>
        <v>bis 2012</v>
      </c>
      <c r="R1050" s="38">
        <f t="shared" si="116"/>
        <v>0.5</v>
      </c>
      <c r="S1050" s="35">
        <f t="shared" si="117"/>
        <v>89.46</v>
      </c>
      <c r="T1050" s="39"/>
      <c r="U1050" s="33" t="str">
        <f>IF(OR(T1050="x",ISNUMBER(MATCH(SUBSTITUTE(A1050,"-",""),Kundenbestand!$C$5:$C$3004,0)),ISNUMBER(MATCH(SUBSTITUTE(B1050,"-",""),Kundenbestand!$C$5:$C$3004,0))),"x","")</f>
        <v/>
      </c>
      <c r="V1050" s="35">
        <f t="shared" si="118"/>
        <v>0</v>
      </c>
    </row>
    <row r="1051" spans="1:22" x14ac:dyDescent="0.3">
      <c r="A1051" s="33" t="s">
        <v>5623</v>
      </c>
      <c r="B1051" s="33" t="s">
        <v>5624</v>
      </c>
      <c r="C1051" s="33" t="s">
        <v>233</v>
      </c>
      <c r="D1051" s="33" t="s">
        <v>5625</v>
      </c>
      <c r="E1051" s="33" t="s">
        <v>5626</v>
      </c>
      <c r="F1051" s="33"/>
      <c r="G1051" s="34">
        <v>39951</v>
      </c>
      <c r="H1051" s="33">
        <f t="shared" si="112"/>
        <v>2009</v>
      </c>
      <c r="I1051" s="35">
        <v>77</v>
      </c>
      <c r="J1051" s="36">
        <v>1.42</v>
      </c>
      <c r="K1051" s="35">
        <f t="shared" si="113"/>
        <v>109.33999999999999</v>
      </c>
      <c r="L1051" s="33" t="s">
        <v>77</v>
      </c>
      <c r="M1051" s="33" t="s">
        <v>78</v>
      </c>
      <c r="N1051" s="33" t="s">
        <v>5627</v>
      </c>
      <c r="O1051" s="37" t="s">
        <v>94</v>
      </c>
      <c r="P1051" s="33" t="str">
        <f t="shared" si="114"/>
        <v>ja</v>
      </c>
      <c r="Q1051" s="33" t="str">
        <f t="shared" si="115"/>
        <v>bis 2012</v>
      </c>
      <c r="R1051" s="38">
        <f t="shared" si="116"/>
        <v>0.5</v>
      </c>
      <c r="S1051" s="35">
        <f t="shared" si="117"/>
        <v>54.669999999999995</v>
      </c>
      <c r="T1051" s="39"/>
      <c r="U1051" s="33" t="str">
        <f>IF(OR(T1051="x",ISNUMBER(MATCH(SUBSTITUTE(A1051,"-",""),Kundenbestand!$C$5:$C$3004,0)),ISNUMBER(MATCH(SUBSTITUTE(B1051,"-",""),Kundenbestand!$C$5:$C$3004,0))),"x","")</f>
        <v/>
      </c>
      <c r="V1051" s="35">
        <f t="shared" si="118"/>
        <v>0</v>
      </c>
    </row>
    <row r="1052" spans="1:22" x14ac:dyDescent="0.3">
      <c r="A1052" s="33" t="s">
        <v>5628</v>
      </c>
      <c r="B1052" s="33" t="s">
        <v>5629</v>
      </c>
      <c r="C1052" s="33" t="s">
        <v>233</v>
      </c>
      <c r="D1052" s="33" t="s">
        <v>1233</v>
      </c>
      <c r="E1052" s="33" t="s">
        <v>5630</v>
      </c>
      <c r="F1052" s="33" t="s">
        <v>5631</v>
      </c>
      <c r="G1052" s="34">
        <v>42422</v>
      </c>
      <c r="H1052" s="33">
        <f t="shared" si="112"/>
        <v>2016</v>
      </c>
      <c r="I1052" s="35">
        <v>161</v>
      </c>
      <c r="J1052" s="36">
        <v>1.42</v>
      </c>
      <c r="K1052" s="35">
        <f t="shared" si="113"/>
        <v>228.61999999999998</v>
      </c>
      <c r="L1052" s="33" t="s">
        <v>77</v>
      </c>
      <c r="M1052" s="33" t="s">
        <v>78</v>
      </c>
      <c r="N1052" s="33" t="s">
        <v>1254</v>
      </c>
      <c r="O1052" s="37" t="s">
        <v>118</v>
      </c>
      <c r="P1052" s="33" t="str">
        <f t="shared" si="114"/>
        <v>ja</v>
      </c>
      <c r="Q1052" s="33" t="str">
        <f t="shared" si="115"/>
        <v>2013–2016</v>
      </c>
      <c r="R1052" s="38">
        <f t="shared" si="116"/>
        <v>0.4</v>
      </c>
      <c r="S1052" s="35">
        <f t="shared" si="117"/>
        <v>137.17199999999997</v>
      </c>
      <c r="T1052" s="39"/>
      <c r="U1052" s="33" t="str">
        <f>IF(OR(T1052="x",ISNUMBER(MATCH(SUBSTITUTE(A1052,"-",""),Kundenbestand!$C$5:$C$3004,0)),ISNUMBER(MATCH(SUBSTITUTE(B1052,"-",""),Kundenbestand!$C$5:$C$3004,0))),"x","")</f>
        <v/>
      </c>
      <c r="V1052" s="35">
        <f t="shared" si="118"/>
        <v>0</v>
      </c>
    </row>
    <row r="1053" spans="1:22" x14ac:dyDescent="0.3">
      <c r="A1053" s="33" t="s">
        <v>5632</v>
      </c>
      <c r="B1053" s="33" t="s">
        <v>5633</v>
      </c>
      <c r="C1053" s="33" t="s">
        <v>233</v>
      </c>
      <c r="D1053" s="33" t="s">
        <v>1228</v>
      </c>
      <c r="E1053" s="33" t="s">
        <v>5634</v>
      </c>
      <c r="F1053" s="33"/>
      <c r="G1053" s="34">
        <v>42759</v>
      </c>
      <c r="H1053" s="33">
        <f t="shared" si="112"/>
        <v>2017</v>
      </c>
      <c r="I1053" s="35">
        <v>154.01</v>
      </c>
      <c r="J1053" s="36">
        <v>1.42</v>
      </c>
      <c r="K1053" s="35">
        <f t="shared" si="113"/>
        <v>218.69419999999997</v>
      </c>
      <c r="L1053" s="33" t="s">
        <v>77</v>
      </c>
      <c r="M1053" s="33" t="s">
        <v>78</v>
      </c>
      <c r="N1053" s="33" t="s">
        <v>5635</v>
      </c>
      <c r="O1053" s="37" t="s">
        <v>118</v>
      </c>
      <c r="P1053" s="33" t="str">
        <f t="shared" si="114"/>
        <v>ja</v>
      </c>
      <c r="Q1053" s="33" t="str">
        <f t="shared" si="115"/>
        <v>2017–2020</v>
      </c>
      <c r="R1053" s="38">
        <f t="shared" si="116"/>
        <v>0.25</v>
      </c>
      <c r="S1053" s="35">
        <f t="shared" si="117"/>
        <v>164.02064999999999</v>
      </c>
      <c r="T1053" s="39"/>
      <c r="U1053" s="33" t="str">
        <f>IF(OR(T1053="x",ISNUMBER(MATCH(SUBSTITUTE(A1053,"-",""),Kundenbestand!$C$5:$C$3004,0)),ISNUMBER(MATCH(SUBSTITUTE(B1053,"-",""),Kundenbestand!$C$5:$C$3004,0))),"x","")</f>
        <v/>
      </c>
      <c r="V1053" s="35">
        <f t="shared" si="118"/>
        <v>0</v>
      </c>
    </row>
    <row r="1054" spans="1:22" x14ac:dyDescent="0.3">
      <c r="A1054" s="33" t="s">
        <v>5636</v>
      </c>
      <c r="B1054" s="33" t="s">
        <v>5637</v>
      </c>
      <c r="C1054" s="33" t="s">
        <v>233</v>
      </c>
      <c r="D1054" s="33" t="s">
        <v>5638</v>
      </c>
      <c r="E1054" s="33" t="s">
        <v>5639</v>
      </c>
      <c r="F1054" s="33" t="s">
        <v>5640</v>
      </c>
      <c r="G1054" s="34">
        <v>42540</v>
      </c>
      <c r="H1054" s="33">
        <f t="shared" si="112"/>
        <v>2016</v>
      </c>
      <c r="I1054" s="35">
        <v>140</v>
      </c>
      <c r="J1054" s="36">
        <v>1.42</v>
      </c>
      <c r="K1054" s="35">
        <f t="shared" si="113"/>
        <v>198.79999999999998</v>
      </c>
      <c r="L1054" s="33" t="s">
        <v>77</v>
      </c>
      <c r="M1054" s="33" t="s">
        <v>78</v>
      </c>
      <c r="N1054" s="33" t="s">
        <v>5641</v>
      </c>
      <c r="O1054" s="37" t="s">
        <v>94</v>
      </c>
      <c r="P1054" s="33" t="str">
        <f t="shared" si="114"/>
        <v>ja</v>
      </c>
      <c r="Q1054" s="33" t="str">
        <f t="shared" si="115"/>
        <v>2013–2016</v>
      </c>
      <c r="R1054" s="38">
        <f t="shared" si="116"/>
        <v>0.4</v>
      </c>
      <c r="S1054" s="35">
        <f t="shared" si="117"/>
        <v>119.27999999999999</v>
      </c>
      <c r="T1054" s="39"/>
      <c r="U1054" s="33" t="str">
        <f>IF(OR(T1054="x",ISNUMBER(MATCH(SUBSTITUTE(A1054,"-",""),Kundenbestand!$C$5:$C$3004,0)),ISNUMBER(MATCH(SUBSTITUTE(B1054,"-",""),Kundenbestand!$C$5:$C$3004,0))),"x","")</f>
        <v/>
      </c>
      <c r="V1054" s="35">
        <f t="shared" si="118"/>
        <v>0</v>
      </c>
    </row>
    <row r="1055" spans="1:22" x14ac:dyDescent="0.3">
      <c r="A1055" s="33" t="s">
        <v>5642</v>
      </c>
      <c r="B1055" s="33" t="s">
        <v>5643</v>
      </c>
      <c r="C1055" s="33" t="s">
        <v>233</v>
      </c>
      <c r="D1055" s="33" t="s">
        <v>1233</v>
      </c>
      <c r="E1055" s="33" t="s">
        <v>5644</v>
      </c>
      <c r="F1055" s="33" t="s">
        <v>5645</v>
      </c>
      <c r="G1055" s="34">
        <v>40713</v>
      </c>
      <c r="H1055" s="33">
        <f t="shared" si="112"/>
        <v>2011</v>
      </c>
      <c r="I1055" s="35">
        <v>84</v>
      </c>
      <c r="J1055" s="36">
        <v>1.42</v>
      </c>
      <c r="K1055" s="35">
        <f t="shared" si="113"/>
        <v>119.28</v>
      </c>
      <c r="L1055" s="33" t="s">
        <v>77</v>
      </c>
      <c r="M1055" s="33" t="s">
        <v>78</v>
      </c>
      <c r="N1055" s="33" t="s">
        <v>5646</v>
      </c>
      <c r="O1055" s="37" t="s">
        <v>87</v>
      </c>
      <c r="P1055" s="33" t="str">
        <f t="shared" si="114"/>
        <v>ja</v>
      </c>
      <c r="Q1055" s="33" t="str">
        <f t="shared" si="115"/>
        <v>bis 2012</v>
      </c>
      <c r="R1055" s="38">
        <f t="shared" si="116"/>
        <v>0.5</v>
      </c>
      <c r="S1055" s="35">
        <f t="shared" si="117"/>
        <v>59.64</v>
      </c>
      <c r="T1055" s="39"/>
      <c r="U1055" s="33" t="str">
        <f>IF(OR(T1055="x",ISNUMBER(MATCH(SUBSTITUTE(A1055,"-",""),Kundenbestand!$C$5:$C$3004,0)),ISNUMBER(MATCH(SUBSTITUTE(B1055,"-",""),Kundenbestand!$C$5:$C$3004,0))),"x","")</f>
        <v/>
      </c>
      <c r="V1055" s="35">
        <f t="shared" si="118"/>
        <v>0</v>
      </c>
    </row>
    <row r="1056" spans="1:22" x14ac:dyDescent="0.3">
      <c r="A1056" s="33" t="s">
        <v>5647</v>
      </c>
      <c r="B1056" s="33" t="s">
        <v>5648</v>
      </c>
      <c r="C1056" s="33" t="s">
        <v>233</v>
      </c>
      <c r="D1056" s="33" t="s">
        <v>1483</v>
      </c>
      <c r="E1056" s="33" t="s">
        <v>5649</v>
      </c>
      <c r="F1056" s="33" t="s">
        <v>411</v>
      </c>
      <c r="G1056" s="34">
        <v>37913</v>
      </c>
      <c r="H1056" s="33">
        <f t="shared" si="112"/>
        <v>2003</v>
      </c>
      <c r="I1056" s="35">
        <v>154.01</v>
      </c>
      <c r="J1056" s="36">
        <v>1.42</v>
      </c>
      <c r="K1056" s="35">
        <f t="shared" si="113"/>
        <v>218.69419999999997</v>
      </c>
      <c r="L1056" s="33" t="s">
        <v>77</v>
      </c>
      <c r="M1056" s="33" t="s">
        <v>78</v>
      </c>
      <c r="N1056" s="33" t="s">
        <v>5650</v>
      </c>
      <c r="O1056" s="37" t="s">
        <v>118</v>
      </c>
      <c r="P1056" s="33" t="str">
        <f t="shared" si="114"/>
        <v>ja</v>
      </c>
      <c r="Q1056" s="33" t="str">
        <f t="shared" si="115"/>
        <v>bis 2012</v>
      </c>
      <c r="R1056" s="38">
        <f t="shared" si="116"/>
        <v>0.5</v>
      </c>
      <c r="S1056" s="35">
        <f t="shared" si="117"/>
        <v>109.34709999999998</v>
      </c>
      <c r="T1056" s="39"/>
      <c r="U1056" s="33" t="str">
        <f>IF(OR(T1056="x",ISNUMBER(MATCH(SUBSTITUTE(A1056,"-",""),Kundenbestand!$C$5:$C$3004,0)),ISNUMBER(MATCH(SUBSTITUTE(B1056,"-",""),Kundenbestand!$C$5:$C$3004,0))),"x","")</f>
        <v/>
      </c>
      <c r="V1056" s="35">
        <f t="shared" si="118"/>
        <v>0</v>
      </c>
    </row>
    <row r="1057" spans="1:22" x14ac:dyDescent="0.3">
      <c r="A1057" s="33" t="s">
        <v>5651</v>
      </c>
      <c r="B1057" s="33" t="s">
        <v>5652</v>
      </c>
      <c r="C1057" s="33" t="s">
        <v>233</v>
      </c>
      <c r="D1057" s="33" t="s">
        <v>1483</v>
      </c>
      <c r="E1057" s="33" t="s">
        <v>5653</v>
      </c>
      <c r="F1057" s="33" t="s">
        <v>411</v>
      </c>
      <c r="G1057" s="34">
        <v>40978</v>
      </c>
      <c r="H1057" s="33">
        <f t="shared" si="112"/>
        <v>2012</v>
      </c>
      <c r="I1057" s="35">
        <v>154.01</v>
      </c>
      <c r="J1057" s="36">
        <v>1.42</v>
      </c>
      <c r="K1057" s="35">
        <f t="shared" si="113"/>
        <v>218.69419999999997</v>
      </c>
      <c r="L1057" s="33" t="s">
        <v>77</v>
      </c>
      <c r="M1057" s="33" t="s">
        <v>78</v>
      </c>
      <c r="N1057" s="33" t="s">
        <v>5654</v>
      </c>
      <c r="O1057" s="37" t="s">
        <v>118</v>
      </c>
      <c r="P1057" s="33" t="str">
        <f t="shared" si="114"/>
        <v>ja</v>
      </c>
      <c r="Q1057" s="33" t="str">
        <f t="shared" si="115"/>
        <v>bis 2012</v>
      </c>
      <c r="R1057" s="38">
        <f t="shared" si="116"/>
        <v>0.5</v>
      </c>
      <c r="S1057" s="35">
        <f t="shared" si="117"/>
        <v>109.34709999999998</v>
      </c>
      <c r="T1057" s="39"/>
      <c r="U1057" s="33" t="str">
        <f>IF(OR(T1057="x",ISNUMBER(MATCH(SUBSTITUTE(A1057,"-",""),Kundenbestand!$C$5:$C$3004,0)),ISNUMBER(MATCH(SUBSTITUTE(B1057,"-",""),Kundenbestand!$C$5:$C$3004,0))),"x","")</f>
        <v/>
      </c>
      <c r="V1057" s="35">
        <f t="shared" si="118"/>
        <v>0</v>
      </c>
    </row>
    <row r="1058" spans="1:22" x14ac:dyDescent="0.3">
      <c r="A1058" s="33" t="s">
        <v>5655</v>
      </c>
      <c r="B1058" s="33" t="s">
        <v>5656</v>
      </c>
      <c r="C1058" s="33" t="s">
        <v>233</v>
      </c>
      <c r="D1058" s="33" t="s">
        <v>1483</v>
      </c>
      <c r="E1058" s="33" t="s">
        <v>5657</v>
      </c>
      <c r="F1058" s="33" t="s">
        <v>5658</v>
      </c>
      <c r="G1058" s="34">
        <v>40734</v>
      </c>
      <c r="H1058" s="33">
        <f t="shared" si="112"/>
        <v>2011</v>
      </c>
      <c r="I1058" s="35">
        <v>126</v>
      </c>
      <c r="J1058" s="36">
        <v>1.42</v>
      </c>
      <c r="K1058" s="35">
        <f t="shared" si="113"/>
        <v>178.92</v>
      </c>
      <c r="L1058" s="33" t="s">
        <v>77</v>
      </c>
      <c r="M1058" s="33" t="s">
        <v>78</v>
      </c>
      <c r="N1058" s="33" t="s">
        <v>5659</v>
      </c>
      <c r="O1058" s="37" t="s">
        <v>118</v>
      </c>
      <c r="P1058" s="33" t="str">
        <f t="shared" si="114"/>
        <v>ja</v>
      </c>
      <c r="Q1058" s="33" t="str">
        <f t="shared" si="115"/>
        <v>bis 2012</v>
      </c>
      <c r="R1058" s="38">
        <f t="shared" si="116"/>
        <v>0.5</v>
      </c>
      <c r="S1058" s="35">
        <f t="shared" si="117"/>
        <v>89.46</v>
      </c>
      <c r="T1058" s="39"/>
      <c r="U1058" s="33" t="str">
        <f>IF(OR(T1058="x",ISNUMBER(MATCH(SUBSTITUTE(A1058,"-",""),Kundenbestand!$C$5:$C$3004,0)),ISNUMBER(MATCH(SUBSTITUTE(B1058,"-",""),Kundenbestand!$C$5:$C$3004,0))),"x","")</f>
        <v/>
      </c>
      <c r="V1058" s="35">
        <f t="shared" si="118"/>
        <v>0</v>
      </c>
    </row>
    <row r="1059" spans="1:22" x14ac:dyDescent="0.3">
      <c r="A1059" s="33" t="s">
        <v>5660</v>
      </c>
      <c r="B1059" s="33" t="s">
        <v>5661</v>
      </c>
      <c r="C1059" s="33" t="s">
        <v>233</v>
      </c>
      <c r="D1059" s="33" t="s">
        <v>377</v>
      </c>
      <c r="E1059" s="33" t="s">
        <v>5662</v>
      </c>
      <c r="F1059" s="33" t="s">
        <v>5663</v>
      </c>
      <c r="G1059" s="34">
        <v>42498</v>
      </c>
      <c r="H1059" s="33">
        <f t="shared" si="112"/>
        <v>2016</v>
      </c>
      <c r="I1059" s="35">
        <v>161</v>
      </c>
      <c r="J1059" s="36">
        <v>1.42</v>
      </c>
      <c r="K1059" s="35">
        <f t="shared" si="113"/>
        <v>228.61999999999998</v>
      </c>
      <c r="L1059" s="33" t="s">
        <v>77</v>
      </c>
      <c r="M1059" s="33" t="s">
        <v>78</v>
      </c>
      <c r="N1059" s="33" t="s">
        <v>5664</v>
      </c>
      <c r="O1059" s="37" t="s">
        <v>94</v>
      </c>
      <c r="P1059" s="33" t="str">
        <f t="shared" si="114"/>
        <v>ja</v>
      </c>
      <c r="Q1059" s="33" t="str">
        <f t="shared" si="115"/>
        <v>2013–2016</v>
      </c>
      <c r="R1059" s="38">
        <f t="shared" si="116"/>
        <v>0.4</v>
      </c>
      <c r="S1059" s="35">
        <f t="shared" si="117"/>
        <v>137.17199999999997</v>
      </c>
      <c r="T1059" s="39"/>
      <c r="U1059" s="33" t="str">
        <f>IF(OR(T1059="x",ISNUMBER(MATCH(SUBSTITUTE(A1059,"-",""),Kundenbestand!$C$5:$C$3004,0)),ISNUMBER(MATCH(SUBSTITUTE(B1059,"-",""),Kundenbestand!$C$5:$C$3004,0))),"x","")</f>
        <v/>
      </c>
      <c r="V1059" s="35">
        <f t="shared" si="118"/>
        <v>0</v>
      </c>
    </row>
    <row r="1060" spans="1:22" x14ac:dyDescent="0.3">
      <c r="A1060" s="33" t="s">
        <v>5665</v>
      </c>
      <c r="B1060" s="33" t="s">
        <v>5666</v>
      </c>
      <c r="C1060" s="33" t="s">
        <v>233</v>
      </c>
      <c r="D1060" s="33" t="s">
        <v>1233</v>
      </c>
      <c r="E1060" s="33" t="s">
        <v>1238</v>
      </c>
      <c r="F1060" s="33" t="s">
        <v>5667</v>
      </c>
      <c r="G1060" s="34">
        <v>42527</v>
      </c>
      <c r="H1060" s="33">
        <f t="shared" si="112"/>
        <v>2016</v>
      </c>
      <c r="I1060" s="35">
        <v>140</v>
      </c>
      <c r="J1060" s="36">
        <v>1.42</v>
      </c>
      <c r="K1060" s="35">
        <f t="shared" si="113"/>
        <v>198.79999999999998</v>
      </c>
      <c r="L1060" s="33" t="s">
        <v>77</v>
      </c>
      <c r="M1060" s="33" t="s">
        <v>78</v>
      </c>
      <c r="N1060" s="33" t="s">
        <v>5668</v>
      </c>
      <c r="O1060" s="37" t="s">
        <v>118</v>
      </c>
      <c r="P1060" s="33" t="str">
        <f t="shared" si="114"/>
        <v>ja</v>
      </c>
      <c r="Q1060" s="33" t="str">
        <f t="shared" si="115"/>
        <v>2013–2016</v>
      </c>
      <c r="R1060" s="38">
        <f t="shared" si="116"/>
        <v>0.4</v>
      </c>
      <c r="S1060" s="35">
        <f t="shared" si="117"/>
        <v>119.27999999999999</v>
      </c>
      <c r="T1060" s="39"/>
      <c r="U1060" s="33" t="str">
        <f>IF(OR(T1060="x",ISNUMBER(MATCH(SUBSTITUTE(A1060,"-",""),Kundenbestand!$C$5:$C$3004,0)),ISNUMBER(MATCH(SUBSTITUTE(B1060,"-",""),Kundenbestand!$C$5:$C$3004,0))),"x","")</f>
        <v/>
      </c>
      <c r="V1060" s="35">
        <f t="shared" si="118"/>
        <v>0</v>
      </c>
    </row>
    <row r="1061" spans="1:22" x14ac:dyDescent="0.3">
      <c r="A1061" s="33" t="s">
        <v>5669</v>
      </c>
      <c r="B1061" s="33" t="s">
        <v>5670</v>
      </c>
      <c r="C1061" s="33" t="s">
        <v>233</v>
      </c>
      <c r="D1061" s="33" t="s">
        <v>1483</v>
      </c>
      <c r="E1061" s="33" t="s">
        <v>5671</v>
      </c>
      <c r="F1061" s="33"/>
      <c r="G1061" s="34">
        <v>42527</v>
      </c>
      <c r="H1061" s="33">
        <f t="shared" si="112"/>
        <v>2016</v>
      </c>
      <c r="I1061" s="35">
        <v>140</v>
      </c>
      <c r="J1061" s="36">
        <v>1.42</v>
      </c>
      <c r="K1061" s="35">
        <f t="shared" si="113"/>
        <v>198.79999999999998</v>
      </c>
      <c r="L1061" s="33" t="s">
        <v>77</v>
      </c>
      <c r="M1061" s="33" t="s">
        <v>78</v>
      </c>
      <c r="N1061" s="33" t="s">
        <v>5672</v>
      </c>
      <c r="O1061" s="37" t="s">
        <v>118</v>
      </c>
      <c r="P1061" s="33" t="str">
        <f t="shared" si="114"/>
        <v>ja</v>
      </c>
      <c r="Q1061" s="33" t="str">
        <f t="shared" si="115"/>
        <v>2013–2016</v>
      </c>
      <c r="R1061" s="38">
        <f t="shared" si="116"/>
        <v>0.4</v>
      </c>
      <c r="S1061" s="35">
        <f t="shared" si="117"/>
        <v>119.27999999999999</v>
      </c>
      <c r="T1061" s="39"/>
      <c r="U1061" s="33" t="str">
        <f>IF(OR(T1061="x",ISNUMBER(MATCH(SUBSTITUTE(A1061,"-",""),Kundenbestand!$C$5:$C$3004,0)),ISNUMBER(MATCH(SUBSTITUTE(B1061,"-",""),Kundenbestand!$C$5:$C$3004,0))),"x","")</f>
        <v/>
      </c>
      <c r="V1061" s="35">
        <f t="shared" si="118"/>
        <v>0</v>
      </c>
    </row>
    <row r="1062" spans="1:22" x14ac:dyDescent="0.3">
      <c r="A1062" s="33" t="s">
        <v>5673</v>
      </c>
      <c r="B1062" s="33" t="s">
        <v>5674</v>
      </c>
      <c r="C1062" s="33" t="s">
        <v>233</v>
      </c>
      <c r="D1062" s="33" t="s">
        <v>1483</v>
      </c>
      <c r="E1062" s="33" t="s">
        <v>5675</v>
      </c>
      <c r="F1062" s="33" t="s">
        <v>5676</v>
      </c>
      <c r="G1062" s="34">
        <v>42484</v>
      </c>
      <c r="H1062" s="33">
        <f t="shared" si="112"/>
        <v>2016</v>
      </c>
      <c r="I1062" s="35">
        <v>140</v>
      </c>
      <c r="J1062" s="36">
        <v>1.42</v>
      </c>
      <c r="K1062" s="35">
        <f t="shared" si="113"/>
        <v>198.79999999999998</v>
      </c>
      <c r="L1062" s="33" t="s">
        <v>77</v>
      </c>
      <c r="M1062" s="33" t="s">
        <v>78</v>
      </c>
      <c r="N1062" s="33" t="s">
        <v>5677</v>
      </c>
      <c r="O1062" s="37" t="s">
        <v>87</v>
      </c>
      <c r="P1062" s="33" t="str">
        <f t="shared" si="114"/>
        <v>ja</v>
      </c>
      <c r="Q1062" s="33" t="str">
        <f t="shared" si="115"/>
        <v>2013–2016</v>
      </c>
      <c r="R1062" s="38">
        <f t="shared" si="116"/>
        <v>0.4</v>
      </c>
      <c r="S1062" s="35">
        <f t="shared" si="117"/>
        <v>119.27999999999999</v>
      </c>
      <c r="T1062" s="39"/>
      <c r="U1062" s="33" t="str">
        <f>IF(OR(T1062="x",ISNUMBER(MATCH(SUBSTITUTE(A1062,"-",""),Kundenbestand!$C$5:$C$3004,0)),ISNUMBER(MATCH(SUBSTITUTE(B1062,"-",""),Kundenbestand!$C$5:$C$3004,0))),"x","")</f>
        <v/>
      </c>
      <c r="V1062" s="35">
        <f t="shared" si="118"/>
        <v>0</v>
      </c>
    </row>
    <row r="1063" spans="1:22" x14ac:dyDescent="0.3">
      <c r="A1063" s="33" t="s">
        <v>5678</v>
      </c>
      <c r="B1063" s="33" t="s">
        <v>5679</v>
      </c>
      <c r="C1063" s="33" t="s">
        <v>233</v>
      </c>
      <c r="D1063" s="33" t="s">
        <v>5680</v>
      </c>
      <c r="E1063" s="33" t="s">
        <v>5681</v>
      </c>
      <c r="F1063" s="33"/>
      <c r="G1063" s="34">
        <v>42281</v>
      </c>
      <c r="H1063" s="33">
        <f t="shared" si="112"/>
        <v>2015</v>
      </c>
      <c r="I1063" s="35">
        <v>161</v>
      </c>
      <c r="J1063" s="36">
        <v>1.42</v>
      </c>
      <c r="K1063" s="35">
        <f t="shared" si="113"/>
        <v>228.61999999999998</v>
      </c>
      <c r="L1063" s="33" t="s">
        <v>77</v>
      </c>
      <c r="M1063" s="33" t="s">
        <v>78</v>
      </c>
      <c r="N1063" s="33" t="s">
        <v>5682</v>
      </c>
      <c r="O1063" s="37" t="s">
        <v>118</v>
      </c>
      <c r="P1063" s="33" t="str">
        <f t="shared" si="114"/>
        <v>ja</v>
      </c>
      <c r="Q1063" s="33" t="str">
        <f t="shared" si="115"/>
        <v>2013–2016</v>
      </c>
      <c r="R1063" s="38">
        <f t="shared" si="116"/>
        <v>0.4</v>
      </c>
      <c r="S1063" s="35">
        <f t="shared" si="117"/>
        <v>137.17199999999997</v>
      </c>
      <c r="T1063" s="39"/>
      <c r="U1063" s="33" t="str">
        <f>IF(OR(T1063="x",ISNUMBER(MATCH(SUBSTITUTE(A1063,"-",""),Kundenbestand!$C$5:$C$3004,0)),ISNUMBER(MATCH(SUBSTITUTE(B1063,"-",""),Kundenbestand!$C$5:$C$3004,0))),"x","")</f>
        <v/>
      </c>
      <c r="V1063" s="35">
        <f t="shared" si="118"/>
        <v>0</v>
      </c>
    </row>
    <row r="1064" spans="1:22" x14ac:dyDescent="0.3">
      <c r="A1064" s="33" t="s">
        <v>5683</v>
      </c>
      <c r="B1064" s="33" t="s">
        <v>5684</v>
      </c>
      <c r="C1064" s="33" t="s">
        <v>233</v>
      </c>
      <c r="D1064" s="33" t="s">
        <v>5685</v>
      </c>
      <c r="E1064" s="33" t="s">
        <v>5686</v>
      </c>
      <c r="F1064" s="33"/>
      <c r="G1064" s="34">
        <v>28533</v>
      </c>
      <c r="H1064" s="33">
        <f t="shared" si="112"/>
        <v>1978</v>
      </c>
      <c r="I1064" s="35">
        <v>42</v>
      </c>
      <c r="J1064" s="36">
        <v>1.42</v>
      </c>
      <c r="K1064" s="35">
        <f t="shared" si="113"/>
        <v>59.64</v>
      </c>
      <c r="L1064" s="33" t="s">
        <v>77</v>
      </c>
      <c r="M1064" s="33" t="s">
        <v>78</v>
      </c>
      <c r="N1064" s="33" t="s">
        <v>5687</v>
      </c>
      <c r="O1064" s="37" t="s">
        <v>87</v>
      </c>
      <c r="P1064" s="33" t="str">
        <f t="shared" si="114"/>
        <v>ja</v>
      </c>
      <c r="Q1064" s="33" t="str">
        <f t="shared" si="115"/>
        <v>bis 2012</v>
      </c>
      <c r="R1064" s="38">
        <f t="shared" si="116"/>
        <v>0.5</v>
      </c>
      <c r="S1064" s="35">
        <f t="shared" si="117"/>
        <v>29.82</v>
      </c>
      <c r="T1064" s="39"/>
      <c r="U1064" s="33" t="str">
        <f>IF(OR(T1064="x",ISNUMBER(MATCH(SUBSTITUTE(A1064,"-",""),Kundenbestand!$C$5:$C$3004,0)),ISNUMBER(MATCH(SUBSTITUTE(B1064,"-",""),Kundenbestand!$C$5:$C$3004,0))),"x","")</f>
        <v/>
      </c>
      <c r="V1064" s="35">
        <f t="shared" si="118"/>
        <v>0</v>
      </c>
    </row>
    <row r="1065" spans="1:22" x14ac:dyDescent="0.3">
      <c r="A1065" s="33" t="s">
        <v>5688</v>
      </c>
      <c r="B1065" s="33" t="s">
        <v>5689</v>
      </c>
      <c r="C1065" s="33" t="s">
        <v>233</v>
      </c>
      <c r="D1065" s="33" t="s">
        <v>5690</v>
      </c>
      <c r="E1065" s="33" t="s">
        <v>5691</v>
      </c>
      <c r="F1065" s="33"/>
      <c r="G1065" s="34">
        <v>40897</v>
      </c>
      <c r="H1065" s="33">
        <f t="shared" si="112"/>
        <v>2011</v>
      </c>
      <c r="I1065" s="35">
        <v>112</v>
      </c>
      <c r="J1065" s="36">
        <v>1.42</v>
      </c>
      <c r="K1065" s="35">
        <f t="shared" si="113"/>
        <v>159.04</v>
      </c>
      <c r="L1065" s="33" t="s">
        <v>77</v>
      </c>
      <c r="M1065" s="33" t="s">
        <v>78</v>
      </c>
      <c r="N1065" s="33" t="s">
        <v>5692</v>
      </c>
      <c r="O1065" s="37" t="s">
        <v>118</v>
      </c>
      <c r="P1065" s="33" t="str">
        <f t="shared" si="114"/>
        <v>ja</v>
      </c>
      <c r="Q1065" s="33" t="str">
        <f t="shared" si="115"/>
        <v>bis 2012</v>
      </c>
      <c r="R1065" s="38">
        <f t="shared" si="116"/>
        <v>0.5</v>
      </c>
      <c r="S1065" s="35">
        <f t="shared" si="117"/>
        <v>79.52</v>
      </c>
      <c r="T1065" s="39"/>
      <c r="U1065" s="33" t="str">
        <f>IF(OR(T1065="x",ISNUMBER(MATCH(SUBSTITUTE(A1065,"-",""),Kundenbestand!$C$5:$C$3004,0)),ISNUMBER(MATCH(SUBSTITUTE(B1065,"-",""),Kundenbestand!$C$5:$C$3004,0))),"x","")</f>
        <v/>
      </c>
      <c r="V1065" s="35">
        <f t="shared" si="118"/>
        <v>0</v>
      </c>
    </row>
    <row r="1066" spans="1:22" x14ac:dyDescent="0.3">
      <c r="A1066" s="33" t="s">
        <v>5693</v>
      </c>
      <c r="B1066" s="33" t="s">
        <v>5694</v>
      </c>
      <c r="C1066" s="33" t="s">
        <v>233</v>
      </c>
      <c r="D1066" s="33" t="s">
        <v>5695</v>
      </c>
      <c r="E1066" s="33" t="s">
        <v>5696</v>
      </c>
      <c r="F1066" s="33"/>
      <c r="G1066" s="34">
        <v>39558</v>
      </c>
      <c r="H1066" s="33">
        <f t="shared" si="112"/>
        <v>2008</v>
      </c>
      <c r="I1066" s="35">
        <v>140</v>
      </c>
      <c r="J1066" s="36">
        <v>1.42</v>
      </c>
      <c r="K1066" s="35">
        <f t="shared" si="113"/>
        <v>198.79999999999998</v>
      </c>
      <c r="L1066" s="33" t="s">
        <v>77</v>
      </c>
      <c r="M1066" s="33" t="s">
        <v>78</v>
      </c>
      <c r="N1066" s="33" t="s">
        <v>5697</v>
      </c>
      <c r="O1066" s="37" t="s">
        <v>80</v>
      </c>
      <c r="P1066" s="33" t="str">
        <f t="shared" si="114"/>
        <v>ja</v>
      </c>
      <c r="Q1066" s="33" t="str">
        <f t="shared" si="115"/>
        <v>bis 2012</v>
      </c>
      <c r="R1066" s="38">
        <f t="shared" si="116"/>
        <v>0.5</v>
      </c>
      <c r="S1066" s="35">
        <f t="shared" si="117"/>
        <v>99.399999999999991</v>
      </c>
      <c r="T1066" s="39"/>
      <c r="U1066" s="33" t="str">
        <f>IF(OR(T1066="x",ISNUMBER(MATCH(SUBSTITUTE(A1066,"-",""),Kundenbestand!$C$5:$C$3004,0)),ISNUMBER(MATCH(SUBSTITUTE(B1066,"-",""),Kundenbestand!$C$5:$C$3004,0))),"x","")</f>
        <v/>
      </c>
      <c r="V1066" s="35">
        <f t="shared" si="118"/>
        <v>0</v>
      </c>
    </row>
    <row r="1067" spans="1:22" x14ac:dyDescent="0.3">
      <c r="A1067" s="33" t="s">
        <v>5698</v>
      </c>
      <c r="B1067" s="33" t="s">
        <v>5699</v>
      </c>
      <c r="C1067" s="33" t="s">
        <v>233</v>
      </c>
      <c r="D1067" s="33" t="s">
        <v>1233</v>
      </c>
      <c r="E1067" s="33" t="s">
        <v>5700</v>
      </c>
      <c r="F1067" s="33"/>
      <c r="G1067" s="34">
        <v>42879</v>
      </c>
      <c r="H1067" s="33">
        <f t="shared" si="112"/>
        <v>2017</v>
      </c>
      <c r="I1067" s="35">
        <v>126</v>
      </c>
      <c r="J1067" s="36">
        <v>1.42</v>
      </c>
      <c r="K1067" s="35">
        <f t="shared" si="113"/>
        <v>178.92</v>
      </c>
      <c r="L1067" s="33" t="s">
        <v>77</v>
      </c>
      <c r="M1067" s="33" t="s">
        <v>78</v>
      </c>
      <c r="N1067" s="33" t="s">
        <v>1441</v>
      </c>
      <c r="O1067" s="37" t="s">
        <v>118</v>
      </c>
      <c r="P1067" s="33" t="str">
        <f t="shared" si="114"/>
        <v>ja</v>
      </c>
      <c r="Q1067" s="33" t="str">
        <f t="shared" si="115"/>
        <v>2017–2020</v>
      </c>
      <c r="R1067" s="38">
        <f t="shared" si="116"/>
        <v>0.25</v>
      </c>
      <c r="S1067" s="35">
        <f t="shared" si="117"/>
        <v>134.19</v>
      </c>
      <c r="T1067" s="39"/>
      <c r="U1067" s="33" t="str">
        <f>IF(OR(T1067="x",ISNUMBER(MATCH(SUBSTITUTE(A1067,"-",""),Kundenbestand!$C$5:$C$3004,0)),ISNUMBER(MATCH(SUBSTITUTE(B1067,"-",""),Kundenbestand!$C$5:$C$3004,0))),"x","")</f>
        <v/>
      </c>
      <c r="V1067" s="35">
        <f t="shared" si="118"/>
        <v>0</v>
      </c>
    </row>
    <row r="1068" spans="1:22" x14ac:dyDescent="0.3">
      <c r="A1068" s="33" t="s">
        <v>5701</v>
      </c>
      <c r="B1068" s="33" t="s">
        <v>5702</v>
      </c>
      <c r="C1068" s="33" t="s">
        <v>233</v>
      </c>
      <c r="D1068" s="33" t="s">
        <v>5415</v>
      </c>
      <c r="E1068" s="33" t="s">
        <v>5703</v>
      </c>
      <c r="F1068" s="33" t="s">
        <v>5704</v>
      </c>
      <c r="G1068" s="34">
        <v>39558</v>
      </c>
      <c r="H1068" s="33">
        <f t="shared" si="112"/>
        <v>2008</v>
      </c>
      <c r="I1068" s="35">
        <v>105</v>
      </c>
      <c r="J1068" s="36">
        <v>1.42</v>
      </c>
      <c r="K1068" s="35">
        <f t="shared" si="113"/>
        <v>149.1</v>
      </c>
      <c r="L1068" s="33" t="s">
        <v>77</v>
      </c>
      <c r="M1068" s="33" t="s">
        <v>78</v>
      </c>
      <c r="N1068" s="33" t="s">
        <v>326</v>
      </c>
      <c r="O1068" s="37" t="s">
        <v>118</v>
      </c>
      <c r="P1068" s="33" t="str">
        <f t="shared" si="114"/>
        <v>ja</v>
      </c>
      <c r="Q1068" s="33" t="str">
        <f t="shared" si="115"/>
        <v>bis 2012</v>
      </c>
      <c r="R1068" s="38">
        <f t="shared" si="116"/>
        <v>0.5</v>
      </c>
      <c r="S1068" s="35">
        <f t="shared" si="117"/>
        <v>74.55</v>
      </c>
      <c r="T1068" s="39"/>
      <c r="U1068" s="33" t="str">
        <f>IF(OR(T1068="x",ISNUMBER(MATCH(SUBSTITUTE(A1068,"-",""),Kundenbestand!$C$5:$C$3004,0)),ISNUMBER(MATCH(SUBSTITUTE(B1068,"-",""),Kundenbestand!$C$5:$C$3004,0))),"x","")</f>
        <v/>
      </c>
      <c r="V1068" s="35">
        <f t="shared" si="118"/>
        <v>0</v>
      </c>
    </row>
    <row r="1069" spans="1:22" x14ac:dyDescent="0.3">
      <c r="A1069" s="33" t="s">
        <v>5705</v>
      </c>
      <c r="B1069" s="33" t="s">
        <v>5706</v>
      </c>
      <c r="C1069" s="33" t="s">
        <v>233</v>
      </c>
      <c r="D1069" s="33" t="s">
        <v>5707</v>
      </c>
      <c r="E1069" s="33" t="s">
        <v>5708</v>
      </c>
      <c r="F1069" s="33" t="s">
        <v>5709</v>
      </c>
      <c r="G1069" s="34">
        <v>41169</v>
      </c>
      <c r="H1069" s="33">
        <f t="shared" si="112"/>
        <v>2012</v>
      </c>
      <c r="I1069" s="35">
        <v>133</v>
      </c>
      <c r="J1069" s="36">
        <v>1.42</v>
      </c>
      <c r="K1069" s="35">
        <f t="shared" si="113"/>
        <v>188.85999999999999</v>
      </c>
      <c r="L1069" s="33" t="s">
        <v>77</v>
      </c>
      <c r="M1069" s="33" t="s">
        <v>78</v>
      </c>
      <c r="N1069" s="33" t="s">
        <v>5710</v>
      </c>
      <c r="O1069" s="37" t="s">
        <v>80</v>
      </c>
      <c r="P1069" s="33" t="str">
        <f t="shared" si="114"/>
        <v>ja</v>
      </c>
      <c r="Q1069" s="33" t="str">
        <f t="shared" si="115"/>
        <v>bis 2012</v>
      </c>
      <c r="R1069" s="38">
        <f t="shared" si="116"/>
        <v>0.5</v>
      </c>
      <c r="S1069" s="35">
        <f t="shared" si="117"/>
        <v>94.429999999999993</v>
      </c>
      <c r="T1069" s="39"/>
      <c r="U1069" s="33" t="str">
        <f>IF(OR(T1069="x",ISNUMBER(MATCH(SUBSTITUTE(A1069,"-",""),Kundenbestand!$C$5:$C$3004,0)),ISNUMBER(MATCH(SUBSTITUTE(B1069,"-",""),Kundenbestand!$C$5:$C$3004,0))),"x","")</f>
        <v/>
      </c>
      <c r="V1069" s="35">
        <f t="shared" si="118"/>
        <v>0</v>
      </c>
    </row>
    <row r="1070" spans="1:22" x14ac:dyDescent="0.3">
      <c r="A1070" s="33" t="s">
        <v>5711</v>
      </c>
      <c r="B1070" s="33" t="s">
        <v>5712</v>
      </c>
      <c r="C1070" s="33" t="s">
        <v>233</v>
      </c>
      <c r="D1070" s="33" t="s">
        <v>1102</v>
      </c>
      <c r="E1070" s="33" t="s">
        <v>5713</v>
      </c>
      <c r="F1070" s="33" t="s">
        <v>5714</v>
      </c>
      <c r="G1070" s="34">
        <v>37340</v>
      </c>
      <c r="H1070" s="33">
        <f t="shared" si="112"/>
        <v>2002</v>
      </c>
      <c r="I1070" s="35">
        <v>161</v>
      </c>
      <c r="J1070" s="36">
        <v>1.42</v>
      </c>
      <c r="K1070" s="35">
        <f t="shared" si="113"/>
        <v>228.61999999999998</v>
      </c>
      <c r="L1070" s="33" t="s">
        <v>77</v>
      </c>
      <c r="M1070" s="33" t="s">
        <v>78</v>
      </c>
      <c r="N1070" s="33" t="s">
        <v>5715</v>
      </c>
      <c r="O1070" s="37" t="s">
        <v>94</v>
      </c>
      <c r="P1070" s="33" t="str">
        <f t="shared" si="114"/>
        <v>ja</v>
      </c>
      <c r="Q1070" s="33" t="str">
        <f t="shared" si="115"/>
        <v>bis 2012</v>
      </c>
      <c r="R1070" s="38">
        <f t="shared" si="116"/>
        <v>0.5</v>
      </c>
      <c r="S1070" s="35">
        <f t="shared" si="117"/>
        <v>114.30999999999999</v>
      </c>
      <c r="T1070" s="39"/>
      <c r="U1070" s="33" t="str">
        <f>IF(OR(T1070="x",ISNUMBER(MATCH(SUBSTITUTE(A1070,"-",""),Kundenbestand!$C$5:$C$3004,0)),ISNUMBER(MATCH(SUBSTITUTE(B1070,"-",""),Kundenbestand!$C$5:$C$3004,0))),"x","")</f>
        <v/>
      </c>
      <c r="V1070" s="35">
        <f t="shared" si="118"/>
        <v>0</v>
      </c>
    </row>
    <row r="1071" spans="1:22" x14ac:dyDescent="0.3">
      <c r="A1071" s="33" t="s">
        <v>5716</v>
      </c>
      <c r="B1071" s="33" t="s">
        <v>5717</v>
      </c>
      <c r="C1071" s="33" t="s">
        <v>233</v>
      </c>
      <c r="D1071" s="33" t="s">
        <v>5718</v>
      </c>
      <c r="E1071" s="33" t="s">
        <v>5719</v>
      </c>
      <c r="F1071" s="33"/>
      <c r="G1071" s="34">
        <v>39977</v>
      </c>
      <c r="H1071" s="33">
        <f t="shared" si="112"/>
        <v>2009</v>
      </c>
      <c r="I1071" s="35">
        <v>80.5</v>
      </c>
      <c r="J1071" s="36">
        <v>1.42</v>
      </c>
      <c r="K1071" s="35">
        <f t="shared" si="113"/>
        <v>114.30999999999999</v>
      </c>
      <c r="L1071" s="33" t="s">
        <v>77</v>
      </c>
      <c r="M1071" s="33" t="s">
        <v>78</v>
      </c>
      <c r="N1071" s="33" t="s">
        <v>5720</v>
      </c>
      <c r="O1071" s="37" t="s">
        <v>118</v>
      </c>
      <c r="P1071" s="33" t="str">
        <f t="shared" si="114"/>
        <v>ja</v>
      </c>
      <c r="Q1071" s="33" t="str">
        <f t="shared" si="115"/>
        <v>bis 2012</v>
      </c>
      <c r="R1071" s="38">
        <f t="shared" si="116"/>
        <v>0.5</v>
      </c>
      <c r="S1071" s="35">
        <f t="shared" si="117"/>
        <v>57.154999999999994</v>
      </c>
      <c r="T1071" s="39"/>
      <c r="U1071" s="33" t="str">
        <f>IF(OR(T1071="x",ISNUMBER(MATCH(SUBSTITUTE(A1071,"-",""),Kundenbestand!$C$5:$C$3004,0)),ISNUMBER(MATCH(SUBSTITUTE(B1071,"-",""),Kundenbestand!$C$5:$C$3004,0))),"x","")</f>
        <v/>
      </c>
      <c r="V1071" s="35">
        <f t="shared" si="118"/>
        <v>0</v>
      </c>
    </row>
    <row r="1072" spans="1:22" x14ac:dyDescent="0.3">
      <c r="A1072" s="33" t="s">
        <v>5721</v>
      </c>
      <c r="B1072" s="33" t="s">
        <v>5722</v>
      </c>
      <c r="C1072" s="33" t="s">
        <v>233</v>
      </c>
      <c r="D1072" s="33" t="s">
        <v>4915</v>
      </c>
      <c r="E1072" s="33" t="s">
        <v>5723</v>
      </c>
      <c r="F1072" s="33"/>
      <c r="G1072" s="34">
        <v>40623</v>
      </c>
      <c r="H1072" s="33">
        <f t="shared" si="112"/>
        <v>2011</v>
      </c>
      <c r="I1072" s="35">
        <v>70</v>
      </c>
      <c r="J1072" s="36">
        <v>1.42</v>
      </c>
      <c r="K1072" s="35">
        <f t="shared" si="113"/>
        <v>99.399999999999991</v>
      </c>
      <c r="L1072" s="33" t="s">
        <v>77</v>
      </c>
      <c r="M1072" s="33" t="s">
        <v>78</v>
      </c>
      <c r="N1072" s="33" t="s">
        <v>5724</v>
      </c>
      <c r="O1072" s="37" t="s">
        <v>87</v>
      </c>
      <c r="P1072" s="33" t="str">
        <f t="shared" si="114"/>
        <v>ja</v>
      </c>
      <c r="Q1072" s="33" t="str">
        <f t="shared" si="115"/>
        <v>bis 2012</v>
      </c>
      <c r="R1072" s="38">
        <f t="shared" si="116"/>
        <v>0.5</v>
      </c>
      <c r="S1072" s="35">
        <f t="shared" si="117"/>
        <v>49.699999999999996</v>
      </c>
      <c r="T1072" s="39"/>
      <c r="U1072" s="33" t="str">
        <f>IF(OR(T1072="x",ISNUMBER(MATCH(SUBSTITUTE(A1072,"-",""),Kundenbestand!$C$5:$C$3004,0)),ISNUMBER(MATCH(SUBSTITUTE(B1072,"-",""),Kundenbestand!$C$5:$C$3004,0))),"x","")</f>
        <v/>
      </c>
      <c r="V1072" s="35">
        <f t="shared" si="118"/>
        <v>0</v>
      </c>
    </row>
    <row r="1073" spans="1:22" x14ac:dyDescent="0.3">
      <c r="A1073" s="33" t="s">
        <v>5725</v>
      </c>
      <c r="B1073" s="33" t="s">
        <v>5726</v>
      </c>
      <c r="C1073" s="33" t="s">
        <v>233</v>
      </c>
      <c r="D1073" s="33" t="s">
        <v>3512</v>
      </c>
      <c r="E1073" s="33" t="s">
        <v>5727</v>
      </c>
      <c r="F1073" s="33" t="s">
        <v>5728</v>
      </c>
      <c r="G1073" s="34">
        <v>42527</v>
      </c>
      <c r="H1073" s="33">
        <f t="shared" si="112"/>
        <v>2016</v>
      </c>
      <c r="I1073" s="35">
        <v>133</v>
      </c>
      <c r="J1073" s="36">
        <v>1.42</v>
      </c>
      <c r="K1073" s="35">
        <f t="shared" si="113"/>
        <v>188.85999999999999</v>
      </c>
      <c r="L1073" s="33" t="s">
        <v>77</v>
      </c>
      <c r="M1073" s="33" t="s">
        <v>78</v>
      </c>
      <c r="N1073" s="33" t="s">
        <v>5729</v>
      </c>
      <c r="O1073" s="37" t="s">
        <v>94</v>
      </c>
      <c r="P1073" s="33" t="str">
        <f t="shared" si="114"/>
        <v>ja</v>
      </c>
      <c r="Q1073" s="33" t="str">
        <f t="shared" si="115"/>
        <v>2013–2016</v>
      </c>
      <c r="R1073" s="38">
        <f t="shared" si="116"/>
        <v>0.4</v>
      </c>
      <c r="S1073" s="35">
        <f t="shared" si="117"/>
        <v>113.31599999999999</v>
      </c>
      <c r="T1073" s="39"/>
      <c r="U1073" s="33" t="str">
        <f>IF(OR(T1073="x",ISNUMBER(MATCH(SUBSTITUTE(A1073,"-",""),Kundenbestand!$C$5:$C$3004,0)),ISNUMBER(MATCH(SUBSTITUTE(B1073,"-",""),Kundenbestand!$C$5:$C$3004,0))),"x","")</f>
        <v/>
      </c>
      <c r="V1073" s="35">
        <f t="shared" si="118"/>
        <v>0</v>
      </c>
    </row>
    <row r="1074" spans="1:22" x14ac:dyDescent="0.3">
      <c r="A1074" s="33" t="s">
        <v>5730</v>
      </c>
      <c r="B1074" s="33" t="s">
        <v>5731</v>
      </c>
      <c r="C1074" s="33" t="s">
        <v>233</v>
      </c>
      <c r="D1074" s="33" t="s">
        <v>5732</v>
      </c>
      <c r="E1074" s="33" t="s">
        <v>5733</v>
      </c>
      <c r="F1074" s="33" t="s">
        <v>5734</v>
      </c>
      <c r="G1074" s="34">
        <v>39904</v>
      </c>
      <c r="H1074" s="33">
        <f t="shared" si="112"/>
        <v>2009</v>
      </c>
      <c r="I1074" s="35">
        <v>161</v>
      </c>
      <c r="J1074" s="36">
        <v>1.42</v>
      </c>
      <c r="K1074" s="35">
        <f t="shared" si="113"/>
        <v>228.61999999999998</v>
      </c>
      <c r="L1074" s="33" t="s">
        <v>77</v>
      </c>
      <c r="M1074" s="33" t="s">
        <v>78</v>
      </c>
      <c r="N1074" s="33" t="s">
        <v>5735</v>
      </c>
      <c r="O1074" s="37" t="s">
        <v>118</v>
      </c>
      <c r="P1074" s="33" t="str">
        <f t="shared" si="114"/>
        <v>ja</v>
      </c>
      <c r="Q1074" s="33" t="str">
        <f t="shared" si="115"/>
        <v>bis 2012</v>
      </c>
      <c r="R1074" s="38">
        <f t="shared" si="116"/>
        <v>0.5</v>
      </c>
      <c r="S1074" s="35">
        <f t="shared" si="117"/>
        <v>114.30999999999999</v>
      </c>
      <c r="T1074" s="39"/>
      <c r="U1074" s="33" t="str">
        <f>IF(OR(T1074="x",ISNUMBER(MATCH(SUBSTITUTE(A1074,"-",""),Kundenbestand!$C$5:$C$3004,0)),ISNUMBER(MATCH(SUBSTITUTE(B1074,"-",""),Kundenbestand!$C$5:$C$3004,0))),"x","")</f>
        <v/>
      </c>
      <c r="V1074" s="35">
        <f t="shared" si="118"/>
        <v>0</v>
      </c>
    </row>
    <row r="1075" spans="1:22" x14ac:dyDescent="0.3">
      <c r="A1075" s="33" t="s">
        <v>5736</v>
      </c>
      <c r="B1075" s="33" t="s">
        <v>5737</v>
      </c>
      <c r="C1075" s="33" t="s">
        <v>233</v>
      </c>
      <c r="D1075" s="33" t="s">
        <v>4915</v>
      </c>
      <c r="E1075" s="33" t="s">
        <v>5738</v>
      </c>
      <c r="F1075" s="33" t="s">
        <v>5739</v>
      </c>
      <c r="G1075" s="34">
        <v>31914</v>
      </c>
      <c r="H1075" s="33">
        <f t="shared" si="112"/>
        <v>1987</v>
      </c>
      <c r="I1075" s="35">
        <v>138.6</v>
      </c>
      <c r="J1075" s="36">
        <v>1.42</v>
      </c>
      <c r="K1075" s="35">
        <f t="shared" si="113"/>
        <v>196.81199999999998</v>
      </c>
      <c r="L1075" s="33" t="s">
        <v>77</v>
      </c>
      <c r="M1075" s="33" t="s">
        <v>78</v>
      </c>
      <c r="N1075" s="33"/>
      <c r="O1075" s="37" t="s">
        <v>213</v>
      </c>
      <c r="P1075" s="33" t="str">
        <f t="shared" si="114"/>
        <v>ja</v>
      </c>
      <c r="Q1075" s="33" t="str">
        <f t="shared" si="115"/>
        <v>bis 2012</v>
      </c>
      <c r="R1075" s="38">
        <f t="shared" si="116"/>
        <v>0.5</v>
      </c>
      <c r="S1075" s="35">
        <f t="shared" si="117"/>
        <v>98.405999999999992</v>
      </c>
      <c r="T1075" s="39"/>
      <c r="U1075" s="33" t="str">
        <f>IF(OR(T1075="x",ISNUMBER(MATCH(SUBSTITUTE(A1075,"-",""),Kundenbestand!$C$5:$C$3004,0)),ISNUMBER(MATCH(SUBSTITUTE(B1075,"-",""),Kundenbestand!$C$5:$C$3004,0))),"x","")</f>
        <v/>
      </c>
      <c r="V1075" s="35">
        <f t="shared" si="118"/>
        <v>0</v>
      </c>
    </row>
    <row r="1076" spans="1:22" x14ac:dyDescent="0.3">
      <c r="A1076" s="33" t="s">
        <v>5740</v>
      </c>
      <c r="B1076" s="33" t="s">
        <v>5741</v>
      </c>
      <c r="C1076" s="33" t="s">
        <v>233</v>
      </c>
      <c r="D1076" s="33" t="s">
        <v>4915</v>
      </c>
      <c r="E1076" s="33" t="s">
        <v>5738</v>
      </c>
      <c r="F1076" s="33" t="s">
        <v>5742</v>
      </c>
      <c r="G1076" s="34">
        <v>30964</v>
      </c>
      <c r="H1076" s="33">
        <f t="shared" si="112"/>
        <v>1984</v>
      </c>
      <c r="I1076" s="35">
        <v>173.6</v>
      </c>
      <c r="J1076" s="36">
        <v>1.42</v>
      </c>
      <c r="K1076" s="35">
        <f t="shared" si="113"/>
        <v>246.51199999999997</v>
      </c>
      <c r="L1076" s="33" t="s">
        <v>77</v>
      </c>
      <c r="M1076" s="33" t="s">
        <v>78</v>
      </c>
      <c r="N1076" s="33"/>
      <c r="O1076" s="37" t="s">
        <v>213</v>
      </c>
      <c r="P1076" s="33" t="str">
        <f t="shared" si="114"/>
        <v>ja</v>
      </c>
      <c r="Q1076" s="33" t="str">
        <f t="shared" si="115"/>
        <v>bis 2012</v>
      </c>
      <c r="R1076" s="38">
        <f t="shared" si="116"/>
        <v>0.5</v>
      </c>
      <c r="S1076" s="35">
        <f t="shared" si="117"/>
        <v>123.25599999999999</v>
      </c>
      <c r="T1076" s="39"/>
      <c r="U1076" s="33" t="str">
        <f>IF(OR(T1076="x",ISNUMBER(MATCH(SUBSTITUTE(A1076,"-",""),Kundenbestand!$C$5:$C$3004,0)),ISNUMBER(MATCH(SUBSTITUTE(B1076,"-",""),Kundenbestand!$C$5:$C$3004,0))),"x","")</f>
        <v/>
      </c>
      <c r="V1076" s="35">
        <f t="shared" si="118"/>
        <v>0</v>
      </c>
    </row>
    <row r="1077" spans="1:22" x14ac:dyDescent="0.3">
      <c r="A1077" s="33" t="s">
        <v>5743</v>
      </c>
      <c r="B1077" s="33" t="s">
        <v>5744</v>
      </c>
      <c r="C1077" s="33" t="s">
        <v>233</v>
      </c>
      <c r="D1077" s="33" t="s">
        <v>4915</v>
      </c>
      <c r="E1077" s="33" t="s">
        <v>5738</v>
      </c>
      <c r="F1077" s="33" t="s">
        <v>5745</v>
      </c>
      <c r="G1077" s="34">
        <v>29226</v>
      </c>
      <c r="H1077" s="33">
        <f t="shared" si="112"/>
        <v>1980</v>
      </c>
      <c r="I1077" s="35">
        <v>173.6</v>
      </c>
      <c r="J1077" s="36">
        <v>1.42</v>
      </c>
      <c r="K1077" s="35">
        <f t="shared" si="113"/>
        <v>246.51199999999997</v>
      </c>
      <c r="L1077" s="33" t="s">
        <v>77</v>
      </c>
      <c r="M1077" s="33" t="s">
        <v>78</v>
      </c>
      <c r="N1077" s="33"/>
      <c r="O1077" s="37" t="s">
        <v>213</v>
      </c>
      <c r="P1077" s="33" t="str">
        <f t="shared" si="114"/>
        <v>ja</v>
      </c>
      <c r="Q1077" s="33" t="str">
        <f t="shared" si="115"/>
        <v>bis 2012</v>
      </c>
      <c r="R1077" s="38">
        <f t="shared" si="116"/>
        <v>0.5</v>
      </c>
      <c r="S1077" s="35">
        <f t="shared" si="117"/>
        <v>123.25599999999999</v>
      </c>
      <c r="T1077" s="39"/>
      <c r="U1077" s="33" t="str">
        <f>IF(OR(T1077="x",ISNUMBER(MATCH(SUBSTITUTE(A1077,"-",""),Kundenbestand!$C$5:$C$3004,0)),ISNUMBER(MATCH(SUBSTITUTE(B1077,"-",""),Kundenbestand!$C$5:$C$3004,0))),"x","")</f>
        <v/>
      </c>
      <c r="V1077" s="35">
        <f t="shared" si="118"/>
        <v>0</v>
      </c>
    </row>
    <row r="1078" spans="1:22" x14ac:dyDescent="0.3">
      <c r="A1078" s="33" t="s">
        <v>5746</v>
      </c>
      <c r="B1078" s="33" t="s">
        <v>5747</v>
      </c>
      <c r="C1078" s="33" t="s">
        <v>233</v>
      </c>
      <c r="D1078" s="33" t="s">
        <v>4915</v>
      </c>
      <c r="E1078" s="33" t="s">
        <v>5738</v>
      </c>
      <c r="F1078" s="33" t="s">
        <v>5748</v>
      </c>
      <c r="G1078" s="34">
        <v>29226</v>
      </c>
      <c r="H1078" s="33">
        <f t="shared" si="112"/>
        <v>1980</v>
      </c>
      <c r="I1078" s="35">
        <v>173.6</v>
      </c>
      <c r="J1078" s="36">
        <v>1.42</v>
      </c>
      <c r="K1078" s="35">
        <f t="shared" si="113"/>
        <v>246.51199999999997</v>
      </c>
      <c r="L1078" s="33" t="s">
        <v>77</v>
      </c>
      <c r="M1078" s="33" t="s">
        <v>78</v>
      </c>
      <c r="N1078" s="33"/>
      <c r="O1078" s="37" t="s">
        <v>213</v>
      </c>
      <c r="P1078" s="33" t="str">
        <f t="shared" si="114"/>
        <v>ja</v>
      </c>
      <c r="Q1078" s="33" t="str">
        <f t="shared" si="115"/>
        <v>bis 2012</v>
      </c>
      <c r="R1078" s="38">
        <f t="shared" si="116"/>
        <v>0.5</v>
      </c>
      <c r="S1078" s="35">
        <f t="shared" si="117"/>
        <v>123.25599999999999</v>
      </c>
      <c r="T1078" s="39"/>
      <c r="U1078" s="33" t="str">
        <f>IF(OR(T1078="x",ISNUMBER(MATCH(SUBSTITUTE(A1078,"-",""),Kundenbestand!$C$5:$C$3004,0)),ISNUMBER(MATCH(SUBSTITUTE(B1078,"-",""),Kundenbestand!$C$5:$C$3004,0))),"x","")</f>
        <v/>
      </c>
      <c r="V1078" s="35">
        <f t="shared" si="118"/>
        <v>0</v>
      </c>
    </row>
    <row r="1079" spans="1:22" x14ac:dyDescent="0.3">
      <c r="A1079" s="33" t="s">
        <v>5749</v>
      </c>
      <c r="B1079" s="33" t="s">
        <v>5750</v>
      </c>
      <c r="C1079" s="33" t="s">
        <v>233</v>
      </c>
      <c r="D1079" s="33" t="s">
        <v>4915</v>
      </c>
      <c r="E1079" s="33" t="s">
        <v>5738</v>
      </c>
      <c r="F1079" s="33" t="s">
        <v>5751</v>
      </c>
      <c r="G1079" s="34">
        <v>29104</v>
      </c>
      <c r="H1079" s="33">
        <f t="shared" si="112"/>
        <v>1979</v>
      </c>
      <c r="I1079" s="35">
        <v>138.6</v>
      </c>
      <c r="J1079" s="36">
        <v>1.42</v>
      </c>
      <c r="K1079" s="35">
        <f t="shared" si="113"/>
        <v>196.81199999999998</v>
      </c>
      <c r="L1079" s="33" t="s">
        <v>77</v>
      </c>
      <c r="M1079" s="33" t="s">
        <v>78</v>
      </c>
      <c r="N1079" s="33"/>
      <c r="O1079" s="37" t="s">
        <v>213</v>
      </c>
      <c r="P1079" s="33" t="str">
        <f t="shared" si="114"/>
        <v>ja</v>
      </c>
      <c r="Q1079" s="33" t="str">
        <f t="shared" si="115"/>
        <v>bis 2012</v>
      </c>
      <c r="R1079" s="38">
        <f t="shared" si="116"/>
        <v>0.5</v>
      </c>
      <c r="S1079" s="35">
        <f t="shared" si="117"/>
        <v>98.405999999999992</v>
      </c>
      <c r="T1079" s="39"/>
      <c r="U1079" s="33" t="str">
        <f>IF(OR(T1079="x",ISNUMBER(MATCH(SUBSTITUTE(A1079,"-",""),Kundenbestand!$C$5:$C$3004,0)),ISNUMBER(MATCH(SUBSTITUTE(B1079,"-",""),Kundenbestand!$C$5:$C$3004,0))),"x","")</f>
        <v/>
      </c>
      <c r="V1079" s="35">
        <f t="shared" si="118"/>
        <v>0</v>
      </c>
    </row>
    <row r="1080" spans="1:22" x14ac:dyDescent="0.3">
      <c r="A1080" s="33" t="s">
        <v>5752</v>
      </c>
      <c r="B1080" s="33" t="s">
        <v>5753</v>
      </c>
      <c r="C1080" s="33" t="s">
        <v>233</v>
      </c>
      <c r="D1080" s="33" t="s">
        <v>4915</v>
      </c>
      <c r="E1080" s="33" t="s">
        <v>5738</v>
      </c>
      <c r="F1080" s="33" t="s">
        <v>5754</v>
      </c>
      <c r="G1080" s="34">
        <v>29226</v>
      </c>
      <c r="H1080" s="33">
        <f t="shared" si="112"/>
        <v>1980</v>
      </c>
      <c r="I1080" s="35">
        <v>208.6</v>
      </c>
      <c r="J1080" s="36">
        <v>1.42</v>
      </c>
      <c r="K1080" s="35">
        <f t="shared" si="113"/>
        <v>296.21199999999999</v>
      </c>
      <c r="L1080" s="33" t="s">
        <v>77</v>
      </c>
      <c r="M1080" s="33" t="s">
        <v>78</v>
      </c>
      <c r="N1080" s="33"/>
      <c r="O1080" s="37" t="s">
        <v>213</v>
      </c>
      <c r="P1080" s="33" t="str">
        <f t="shared" si="114"/>
        <v>ja</v>
      </c>
      <c r="Q1080" s="33" t="str">
        <f t="shared" si="115"/>
        <v>bis 2012</v>
      </c>
      <c r="R1080" s="38">
        <f t="shared" si="116"/>
        <v>0.5</v>
      </c>
      <c r="S1080" s="35">
        <f t="shared" si="117"/>
        <v>148.10599999999999</v>
      </c>
      <c r="T1080" s="39"/>
      <c r="U1080" s="33" t="str">
        <f>IF(OR(T1080="x",ISNUMBER(MATCH(SUBSTITUTE(A1080,"-",""),Kundenbestand!$C$5:$C$3004,0)),ISNUMBER(MATCH(SUBSTITUTE(B1080,"-",""),Kundenbestand!$C$5:$C$3004,0))),"x","")</f>
        <v/>
      </c>
      <c r="V1080" s="35">
        <f t="shared" si="118"/>
        <v>0</v>
      </c>
    </row>
    <row r="1081" spans="1:22" x14ac:dyDescent="0.3">
      <c r="A1081" s="33" t="s">
        <v>5755</v>
      </c>
      <c r="B1081" s="33" t="s">
        <v>5756</v>
      </c>
      <c r="C1081" s="33" t="s">
        <v>233</v>
      </c>
      <c r="D1081" s="33" t="s">
        <v>4915</v>
      </c>
      <c r="E1081" s="33" t="s">
        <v>5738</v>
      </c>
      <c r="F1081" s="33" t="s">
        <v>5757</v>
      </c>
      <c r="G1081" s="34">
        <v>29012</v>
      </c>
      <c r="H1081" s="33">
        <f t="shared" si="112"/>
        <v>1979</v>
      </c>
      <c r="I1081" s="35">
        <v>173.6</v>
      </c>
      <c r="J1081" s="36">
        <v>1.42</v>
      </c>
      <c r="K1081" s="35">
        <f t="shared" si="113"/>
        <v>246.51199999999997</v>
      </c>
      <c r="L1081" s="33" t="s">
        <v>77</v>
      </c>
      <c r="M1081" s="33" t="s">
        <v>78</v>
      </c>
      <c r="N1081" s="33"/>
      <c r="O1081" s="37" t="s">
        <v>213</v>
      </c>
      <c r="P1081" s="33" t="str">
        <f t="shared" si="114"/>
        <v>ja</v>
      </c>
      <c r="Q1081" s="33" t="str">
        <f t="shared" si="115"/>
        <v>bis 2012</v>
      </c>
      <c r="R1081" s="38">
        <f t="shared" si="116"/>
        <v>0.5</v>
      </c>
      <c r="S1081" s="35">
        <f t="shared" si="117"/>
        <v>123.25599999999999</v>
      </c>
      <c r="T1081" s="39"/>
      <c r="U1081" s="33" t="str">
        <f>IF(OR(T1081="x",ISNUMBER(MATCH(SUBSTITUTE(A1081,"-",""),Kundenbestand!$C$5:$C$3004,0)),ISNUMBER(MATCH(SUBSTITUTE(B1081,"-",""),Kundenbestand!$C$5:$C$3004,0))),"x","")</f>
        <v/>
      </c>
      <c r="V1081" s="35">
        <f t="shared" si="118"/>
        <v>0</v>
      </c>
    </row>
    <row r="1082" spans="1:22" x14ac:dyDescent="0.3">
      <c r="A1082" s="33" t="s">
        <v>5758</v>
      </c>
      <c r="B1082" s="33" t="s">
        <v>5759</v>
      </c>
      <c r="C1082" s="33" t="s">
        <v>233</v>
      </c>
      <c r="D1082" s="33" t="s">
        <v>4915</v>
      </c>
      <c r="E1082" s="33" t="s">
        <v>5738</v>
      </c>
      <c r="F1082" s="33" t="s">
        <v>5760</v>
      </c>
      <c r="G1082" s="34">
        <v>29226</v>
      </c>
      <c r="H1082" s="33">
        <f t="shared" si="112"/>
        <v>1980</v>
      </c>
      <c r="I1082" s="35">
        <v>208.6</v>
      </c>
      <c r="J1082" s="36">
        <v>1.42</v>
      </c>
      <c r="K1082" s="35">
        <f t="shared" si="113"/>
        <v>296.21199999999999</v>
      </c>
      <c r="L1082" s="33" t="s">
        <v>77</v>
      </c>
      <c r="M1082" s="33" t="s">
        <v>78</v>
      </c>
      <c r="N1082" s="33"/>
      <c r="O1082" s="37" t="s">
        <v>213</v>
      </c>
      <c r="P1082" s="33" t="str">
        <f t="shared" si="114"/>
        <v>ja</v>
      </c>
      <c r="Q1082" s="33" t="str">
        <f t="shared" si="115"/>
        <v>bis 2012</v>
      </c>
      <c r="R1082" s="38">
        <f t="shared" si="116"/>
        <v>0.5</v>
      </c>
      <c r="S1082" s="35">
        <f t="shared" si="117"/>
        <v>148.10599999999999</v>
      </c>
      <c r="T1082" s="39"/>
      <c r="U1082" s="33" t="str">
        <f>IF(OR(T1082="x",ISNUMBER(MATCH(SUBSTITUTE(A1082,"-",""),Kundenbestand!$C$5:$C$3004,0)),ISNUMBER(MATCH(SUBSTITUTE(B1082,"-",""),Kundenbestand!$C$5:$C$3004,0))),"x","")</f>
        <v/>
      </c>
      <c r="V1082" s="35">
        <f t="shared" si="118"/>
        <v>0</v>
      </c>
    </row>
    <row r="1083" spans="1:22" x14ac:dyDescent="0.3">
      <c r="A1083" s="33" t="s">
        <v>5761</v>
      </c>
      <c r="B1083" s="33" t="s">
        <v>5762</v>
      </c>
      <c r="C1083" s="33" t="s">
        <v>233</v>
      </c>
      <c r="D1083" s="33" t="s">
        <v>4915</v>
      </c>
      <c r="E1083" s="33" t="s">
        <v>5738</v>
      </c>
      <c r="F1083" s="33" t="s">
        <v>5763</v>
      </c>
      <c r="G1083" s="34">
        <v>29773</v>
      </c>
      <c r="H1083" s="33">
        <f t="shared" si="112"/>
        <v>1981</v>
      </c>
      <c r="I1083" s="35">
        <v>208.6</v>
      </c>
      <c r="J1083" s="36">
        <v>1.42</v>
      </c>
      <c r="K1083" s="35">
        <f t="shared" si="113"/>
        <v>296.21199999999999</v>
      </c>
      <c r="L1083" s="33" t="s">
        <v>77</v>
      </c>
      <c r="M1083" s="33" t="s">
        <v>78</v>
      </c>
      <c r="N1083" s="33"/>
      <c r="O1083" s="37" t="s">
        <v>213</v>
      </c>
      <c r="P1083" s="33" t="str">
        <f t="shared" si="114"/>
        <v>ja</v>
      </c>
      <c r="Q1083" s="33" t="str">
        <f t="shared" si="115"/>
        <v>bis 2012</v>
      </c>
      <c r="R1083" s="38">
        <f t="shared" si="116"/>
        <v>0.5</v>
      </c>
      <c r="S1083" s="35">
        <f t="shared" si="117"/>
        <v>148.10599999999999</v>
      </c>
      <c r="T1083" s="39"/>
      <c r="U1083" s="33" t="str">
        <f>IF(OR(T1083="x",ISNUMBER(MATCH(SUBSTITUTE(A1083,"-",""),Kundenbestand!$C$5:$C$3004,0)),ISNUMBER(MATCH(SUBSTITUTE(B1083,"-",""),Kundenbestand!$C$5:$C$3004,0))),"x","")</f>
        <v/>
      </c>
      <c r="V1083" s="35">
        <f t="shared" si="118"/>
        <v>0</v>
      </c>
    </row>
    <row r="1084" spans="1:22" x14ac:dyDescent="0.3">
      <c r="A1084" s="33" t="s">
        <v>5764</v>
      </c>
      <c r="B1084" s="33" t="s">
        <v>5765</v>
      </c>
      <c r="C1084" s="33" t="s">
        <v>233</v>
      </c>
      <c r="D1084" s="33" t="s">
        <v>5766</v>
      </c>
      <c r="E1084" s="33" t="s">
        <v>5767</v>
      </c>
      <c r="F1084" s="33" t="s">
        <v>5768</v>
      </c>
      <c r="G1084" s="34">
        <v>40468</v>
      </c>
      <c r="H1084" s="33">
        <f t="shared" si="112"/>
        <v>2010</v>
      </c>
      <c r="I1084" s="35">
        <v>126</v>
      </c>
      <c r="J1084" s="36">
        <v>1.42</v>
      </c>
      <c r="K1084" s="35">
        <f t="shared" si="113"/>
        <v>178.92</v>
      </c>
      <c r="L1084" s="33" t="s">
        <v>77</v>
      </c>
      <c r="M1084" s="33" t="s">
        <v>78</v>
      </c>
      <c r="N1084" s="33" t="s">
        <v>5769</v>
      </c>
      <c r="O1084" s="37" t="s">
        <v>118</v>
      </c>
      <c r="P1084" s="33" t="str">
        <f t="shared" si="114"/>
        <v>ja</v>
      </c>
      <c r="Q1084" s="33" t="str">
        <f t="shared" si="115"/>
        <v>bis 2012</v>
      </c>
      <c r="R1084" s="38">
        <f t="shared" si="116"/>
        <v>0.5</v>
      </c>
      <c r="S1084" s="35">
        <f t="shared" si="117"/>
        <v>89.46</v>
      </c>
      <c r="T1084" s="39"/>
      <c r="U1084" s="33" t="str">
        <f>IF(OR(T1084="x",ISNUMBER(MATCH(SUBSTITUTE(A1084,"-",""),Kundenbestand!$C$5:$C$3004,0)),ISNUMBER(MATCH(SUBSTITUTE(B1084,"-",""),Kundenbestand!$C$5:$C$3004,0))),"x","")</f>
        <v/>
      </c>
      <c r="V1084" s="35">
        <f t="shared" si="118"/>
        <v>0</v>
      </c>
    </row>
    <row r="1085" spans="1:22" x14ac:dyDescent="0.3">
      <c r="A1085" s="33" t="s">
        <v>5770</v>
      </c>
      <c r="B1085" s="33" t="s">
        <v>5771</v>
      </c>
      <c r="C1085" s="33" t="s">
        <v>233</v>
      </c>
      <c r="D1085" s="33" t="s">
        <v>5772</v>
      </c>
      <c r="E1085" s="33" t="s">
        <v>5773</v>
      </c>
      <c r="F1085" s="33" t="s">
        <v>5774</v>
      </c>
      <c r="G1085" s="34">
        <v>41716</v>
      </c>
      <c r="H1085" s="33">
        <f t="shared" si="112"/>
        <v>2014</v>
      </c>
      <c r="I1085" s="35">
        <v>140</v>
      </c>
      <c r="J1085" s="36">
        <v>1.42</v>
      </c>
      <c r="K1085" s="35">
        <f t="shared" si="113"/>
        <v>198.79999999999998</v>
      </c>
      <c r="L1085" s="33" t="s">
        <v>77</v>
      </c>
      <c r="M1085" s="33" t="s">
        <v>78</v>
      </c>
      <c r="N1085" s="33" t="s">
        <v>5775</v>
      </c>
      <c r="O1085" s="37" t="s">
        <v>80</v>
      </c>
      <c r="P1085" s="33" t="str">
        <f t="shared" si="114"/>
        <v>ja</v>
      </c>
      <c r="Q1085" s="33" t="str">
        <f t="shared" si="115"/>
        <v>2013–2016</v>
      </c>
      <c r="R1085" s="38">
        <f t="shared" si="116"/>
        <v>0.4</v>
      </c>
      <c r="S1085" s="35">
        <f t="shared" si="117"/>
        <v>119.27999999999999</v>
      </c>
      <c r="T1085" s="39"/>
      <c r="U1085" s="33" t="str">
        <f>IF(OR(T1085="x",ISNUMBER(MATCH(SUBSTITUTE(A1085,"-",""),Kundenbestand!$C$5:$C$3004,0)),ISNUMBER(MATCH(SUBSTITUTE(B1085,"-",""),Kundenbestand!$C$5:$C$3004,0))),"x","")</f>
        <v/>
      </c>
      <c r="V1085" s="35">
        <f t="shared" si="118"/>
        <v>0</v>
      </c>
    </row>
    <row r="1086" spans="1:22" x14ac:dyDescent="0.3">
      <c r="A1086" s="33" t="s">
        <v>5776</v>
      </c>
      <c r="B1086" s="33" t="s">
        <v>5777</v>
      </c>
      <c r="C1086" s="33" t="s">
        <v>233</v>
      </c>
      <c r="D1086" s="33" t="s">
        <v>5778</v>
      </c>
      <c r="E1086" s="33" t="s">
        <v>5779</v>
      </c>
      <c r="F1086" s="33" t="s">
        <v>5780</v>
      </c>
      <c r="G1086" s="34">
        <v>42378</v>
      </c>
      <c r="H1086" s="33">
        <f t="shared" si="112"/>
        <v>2016</v>
      </c>
      <c r="I1086" s="35">
        <v>126</v>
      </c>
      <c r="J1086" s="36">
        <v>1.42</v>
      </c>
      <c r="K1086" s="35">
        <f t="shared" si="113"/>
        <v>178.92</v>
      </c>
      <c r="L1086" s="33" t="s">
        <v>77</v>
      </c>
      <c r="M1086" s="33" t="s">
        <v>78</v>
      </c>
      <c r="N1086" s="33" t="s">
        <v>1254</v>
      </c>
      <c r="O1086" s="37" t="s">
        <v>118</v>
      </c>
      <c r="P1086" s="33" t="str">
        <f t="shared" si="114"/>
        <v>ja</v>
      </c>
      <c r="Q1086" s="33" t="str">
        <f t="shared" si="115"/>
        <v>2013–2016</v>
      </c>
      <c r="R1086" s="38">
        <f t="shared" si="116"/>
        <v>0.4</v>
      </c>
      <c r="S1086" s="35">
        <f t="shared" si="117"/>
        <v>107.35199999999999</v>
      </c>
      <c r="T1086" s="39"/>
      <c r="U1086" s="33" t="str">
        <f>IF(OR(T1086="x",ISNUMBER(MATCH(SUBSTITUTE(A1086,"-",""),Kundenbestand!$C$5:$C$3004,0)),ISNUMBER(MATCH(SUBSTITUTE(B1086,"-",""),Kundenbestand!$C$5:$C$3004,0))),"x","")</f>
        <v/>
      </c>
      <c r="V1086" s="35">
        <f t="shared" si="118"/>
        <v>0</v>
      </c>
    </row>
    <row r="1087" spans="1:22" x14ac:dyDescent="0.3">
      <c r="A1087" s="33" t="s">
        <v>5781</v>
      </c>
      <c r="B1087" s="33" t="s">
        <v>5782</v>
      </c>
      <c r="C1087" s="33" t="s">
        <v>233</v>
      </c>
      <c r="D1087" s="33" t="s">
        <v>571</v>
      </c>
      <c r="E1087" s="33" t="s">
        <v>5783</v>
      </c>
      <c r="F1087" s="33"/>
      <c r="G1087" s="34">
        <v>40468</v>
      </c>
      <c r="H1087" s="33">
        <f t="shared" si="112"/>
        <v>2010</v>
      </c>
      <c r="I1087" s="35">
        <v>70</v>
      </c>
      <c r="J1087" s="36">
        <v>1.42</v>
      </c>
      <c r="K1087" s="35">
        <f t="shared" si="113"/>
        <v>99.399999999999991</v>
      </c>
      <c r="L1087" s="33" t="s">
        <v>77</v>
      </c>
      <c r="M1087" s="33" t="s">
        <v>78</v>
      </c>
      <c r="N1087" s="33" t="s">
        <v>5784</v>
      </c>
      <c r="O1087" s="37" t="s">
        <v>94</v>
      </c>
      <c r="P1087" s="33" t="str">
        <f t="shared" si="114"/>
        <v>ja</v>
      </c>
      <c r="Q1087" s="33" t="str">
        <f t="shared" si="115"/>
        <v>bis 2012</v>
      </c>
      <c r="R1087" s="38">
        <f t="shared" si="116"/>
        <v>0.5</v>
      </c>
      <c r="S1087" s="35">
        <f t="shared" si="117"/>
        <v>49.699999999999996</v>
      </c>
      <c r="T1087" s="39"/>
      <c r="U1087" s="33" t="str">
        <f>IF(OR(T1087="x",ISNUMBER(MATCH(SUBSTITUTE(A1087,"-",""),Kundenbestand!$C$5:$C$3004,0)),ISNUMBER(MATCH(SUBSTITUTE(B1087,"-",""),Kundenbestand!$C$5:$C$3004,0))),"x","")</f>
        <v/>
      </c>
      <c r="V1087" s="35">
        <f t="shared" si="118"/>
        <v>0</v>
      </c>
    </row>
    <row r="1088" spans="1:22" x14ac:dyDescent="0.3">
      <c r="A1088" s="33" t="s">
        <v>5785</v>
      </c>
      <c r="B1088" s="33" t="s">
        <v>5786</v>
      </c>
      <c r="C1088" s="33" t="s">
        <v>233</v>
      </c>
      <c r="D1088" s="33" t="s">
        <v>5787</v>
      </c>
      <c r="E1088" s="33" t="s">
        <v>5788</v>
      </c>
      <c r="F1088" s="33" t="s">
        <v>2340</v>
      </c>
      <c r="G1088" s="34">
        <v>43290</v>
      </c>
      <c r="H1088" s="33">
        <f t="shared" si="112"/>
        <v>2018</v>
      </c>
      <c r="I1088" s="35">
        <v>196</v>
      </c>
      <c r="J1088" s="36">
        <v>1.42</v>
      </c>
      <c r="K1088" s="35">
        <f t="shared" si="113"/>
        <v>278.32</v>
      </c>
      <c r="L1088" s="33" t="s">
        <v>77</v>
      </c>
      <c r="M1088" s="33" t="s">
        <v>78</v>
      </c>
      <c r="N1088" s="33" t="s">
        <v>2779</v>
      </c>
      <c r="O1088" s="37" t="s">
        <v>87</v>
      </c>
      <c r="P1088" s="33" t="str">
        <f t="shared" si="114"/>
        <v>ja</v>
      </c>
      <c r="Q1088" s="33" t="str">
        <f t="shared" si="115"/>
        <v>2017–2020</v>
      </c>
      <c r="R1088" s="38">
        <f t="shared" si="116"/>
        <v>0.25</v>
      </c>
      <c r="S1088" s="35">
        <f t="shared" si="117"/>
        <v>208.74</v>
      </c>
      <c r="T1088" s="39"/>
      <c r="U1088" s="33" t="str">
        <f>IF(OR(T1088="x",ISNUMBER(MATCH(SUBSTITUTE(A1088,"-",""),Kundenbestand!$C$5:$C$3004,0)),ISNUMBER(MATCH(SUBSTITUTE(B1088,"-",""),Kundenbestand!$C$5:$C$3004,0))),"x","")</f>
        <v/>
      </c>
      <c r="V1088" s="35">
        <f t="shared" si="118"/>
        <v>0</v>
      </c>
    </row>
    <row r="1089" spans="1:22" x14ac:dyDescent="0.3">
      <c r="A1089" s="33" t="s">
        <v>5789</v>
      </c>
      <c r="B1089" s="33" t="s">
        <v>5790</v>
      </c>
      <c r="C1089" s="33" t="s">
        <v>233</v>
      </c>
      <c r="D1089" s="33" t="s">
        <v>5791</v>
      </c>
      <c r="E1089" s="33" t="s">
        <v>5792</v>
      </c>
      <c r="F1089" s="33" t="s">
        <v>5793</v>
      </c>
      <c r="G1089" s="34">
        <v>43535</v>
      </c>
      <c r="H1089" s="33">
        <f t="shared" si="112"/>
        <v>2019</v>
      </c>
      <c r="I1089" s="35">
        <v>238</v>
      </c>
      <c r="J1089" s="36">
        <v>1.42</v>
      </c>
      <c r="K1089" s="35">
        <f t="shared" si="113"/>
        <v>337.96</v>
      </c>
      <c r="L1089" s="33" t="s">
        <v>77</v>
      </c>
      <c r="M1089" s="33" t="s">
        <v>78</v>
      </c>
      <c r="N1089" s="33" t="s">
        <v>5794</v>
      </c>
      <c r="O1089" s="37" t="s">
        <v>80</v>
      </c>
      <c r="P1089" s="33" t="str">
        <f t="shared" si="114"/>
        <v>ja</v>
      </c>
      <c r="Q1089" s="33" t="str">
        <f t="shared" si="115"/>
        <v>2017–2020</v>
      </c>
      <c r="R1089" s="38">
        <f t="shared" si="116"/>
        <v>0.25</v>
      </c>
      <c r="S1089" s="35">
        <f t="shared" si="117"/>
        <v>253.46999999999997</v>
      </c>
      <c r="T1089" s="39"/>
      <c r="U1089" s="33" t="str">
        <f>IF(OR(T1089="x",ISNUMBER(MATCH(SUBSTITUTE(A1089,"-",""),Kundenbestand!$C$5:$C$3004,0)),ISNUMBER(MATCH(SUBSTITUTE(B1089,"-",""),Kundenbestand!$C$5:$C$3004,0))),"x","")</f>
        <v/>
      </c>
      <c r="V1089" s="35">
        <f t="shared" si="118"/>
        <v>0</v>
      </c>
    </row>
    <row r="1090" spans="1:22" x14ac:dyDescent="0.3">
      <c r="A1090" s="33" t="s">
        <v>5795</v>
      </c>
      <c r="B1090" s="33" t="s">
        <v>5796</v>
      </c>
      <c r="C1090" s="33" t="s">
        <v>233</v>
      </c>
      <c r="D1090" s="33" t="s">
        <v>2154</v>
      </c>
      <c r="E1090" s="33" t="s">
        <v>5797</v>
      </c>
      <c r="F1090" s="33" t="s">
        <v>5798</v>
      </c>
      <c r="G1090" s="34">
        <v>42100</v>
      </c>
      <c r="H1090" s="33">
        <f t="shared" ref="H1090:H1153" si="119">IF(ISNUMBER(G1090),YEAR(G1090),"")</f>
        <v>2015</v>
      </c>
      <c r="I1090" s="35">
        <v>140</v>
      </c>
      <c r="J1090" s="36">
        <v>1.42</v>
      </c>
      <c r="K1090" s="35">
        <f t="shared" ref="K1090:K1153" si="120">IF(AND(ISNUMBER(I1090),ISNUMBER(J1090)),I1090*J1090,0)</f>
        <v>198.79999999999998</v>
      </c>
      <c r="L1090" s="33" t="s">
        <v>1733</v>
      </c>
      <c r="M1090" s="33" t="s">
        <v>1734</v>
      </c>
      <c r="N1090" s="33" t="s">
        <v>5799</v>
      </c>
      <c r="O1090" s="37" t="s">
        <v>94</v>
      </c>
      <c r="P1090" s="33" t="str">
        <f t="shared" ref="P1090:P1153" si="121">IF(LEFT(L1090,13)="Inlibra Paket","nein – Frontlist 2026",IF(K1090&lt;=0,"nein – Preis fehlt","ja"))</f>
        <v>ja</v>
      </c>
      <c r="Q1090" s="33" t="str">
        <f t="shared" ref="Q1090:Q1153" si="122">IF(H1090="","",INDEX(Klasse_Name,MATCH(H1090,Klasse_ab,1)))</f>
        <v>2013–2016</v>
      </c>
      <c r="R1090" s="38">
        <f t="shared" ref="R1090:R1153" si="123">IF(H1090="",0,INDEX(Klasse_Rabatt,MATCH(H1090,Klasse_ab,1)))</f>
        <v>0.4</v>
      </c>
      <c r="S1090" s="35">
        <f t="shared" ref="S1090:S1153" si="124">IF(P1090="ja",K1090*(1-R1090),0)</f>
        <v>119.27999999999999</v>
      </c>
      <c r="T1090" s="39"/>
      <c r="U1090" s="33" t="str">
        <f>IF(OR(T1090="x",ISNUMBER(MATCH(SUBSTITUTE(A1090,"-",""),Kundenbestand!$C$5:$C$3004,0)),ISNUMBER(MATCH(SUBSTITUTE(B1090,"-",""),Kundenbestand!$C$5:$C$3004,0))),"x","")</f>
        <v/>
      </c>
      <c r="V1090" s="35">
        <f t="shared" ref="V1090:V1153" si="125">IF(U1090="x",S1090,0)</f>
        <v>0</v>
      </c>
    </row>
    <row r="1091" spans="1:22" x14ac:dyDescent="0.3">
      <c r="A1091" s="33" t="s">
        <v>5800</v>
      </c>
      <c r="B1091" s="33" t="s">
        <v>5801</v>
      </c>
      <c r="C1091" s="33" t="s">
        <v>233</v>
      </c>
      <c r="D1091" s="33" t="s">
        <v>4138</v>
      </c>
      <c r="E1091" s="33" t="s">
        <v>5802</v>
      </c>
      <c r="F1091" s="33" t="s">
        <v>5803</v>
      </c>
      <c r="G1091" s="34">
        <v>43564</v>
      </c>
      <c r="H1091" s="33">
        <f t="shared" si="119"/>
        <v>2019</v>
      </c>
      <c r="I1091" s="35">
        <v>140</v>
      </c>
      <c r="J1091" s="36">
        <v>1.42</v>
      </c>
      <c r="K1091" s="35">
        <f t="shared" si="120"/>
        <v>198.79999999999998</v>
      </c>
      <c r="L1091" s="33" t="s">
        <v>77</v>
      </c>
      <c r="M1091" s="33" t="s">
        <v>78</v>
      </c>
      <c r="N1091" s="33" t="s">
        <v>1841</v>
      </c>
      <c r="O1091" s="37" t="s">
        <v>87</v>
      </c>
      <c r="P1091" s="33" t="str">
        <f t="shared" si="121"/>
        <v>ja</v>
      </c>
      <c r="Q1091" s="33" t="str">
        <f t="shared" si="122"/>
        <v>2017–2020</v>
      </c>
      <c r="R1091" s="38">
        <f t="shared" si="123"/>
        <v>0.25</v>
      </c>
      <c r="S1091" s="35">
        <f t="shared" si="124"/>
        <v>149.1</v>
      </c>
      <c r="T1091" s="39"/>
      <c r="U1091" s="33" t="str">
        <f>IF(OR(T1091="x",ISNUMBER(MATCH(SUBSTITUTE(A1091,"-",""),Kundenbestand!$C$5:$C$3004,0)),ISNUMBER(MATCH(SUBSTITUTE(B1091,"-",""),Kundenbestand!$C$5:$C$3004,0))),"x","")</f>
        <v/>
      </c>
      <c r="V1091" s="35">
        <f t="shared" si="125"/>
        <v>0</v>
      </c>
    </row>
    <row r="1092" spans="1:22" x14ac:dyDescent="0.3">
      <c r="A1092" s="33" t="s">
        <v>5804</v>
      </c>
      <c r="B1092" s="33" t="s">
        <v>5805</v>
      </c>
      <c r="C1092" s="33" t="s">
        <v>233</v>
      </c>
      <c r="D1092" s="33" t="s">
        <v>5806</v>
      </c>
      <c r="E1092" s="33" t="s">
        <v>5807</v>
      </c>
      <c r="F1092" s="33" t="s">
        <v>5808</v>
      </c>
      <c r="G1092" s="34">
        <v>42750</v>
      </c>
      <c r="H1092" s="33">
        <f t="shared" si="119"/>
        <v>2017</v>
      </c>
      <c r="I1092" s="35">
        <v>154.01</v>
      </c>
      <c r="J1092" s="36">
        <v>1.42</v>
      </c>
      <c r="K1092" s="35">
        <f t="shared" si="120"/>
        <v>218.69419999999997</v>
      </c>
      <c r="L1092" s="33" t="s">
        <v>77</v>
      </c>
      <c r="M1092" s="33" t="s">
        <v>78</v>
      </c>
      <c r="N1092" s="33" t="s">
        <v>1000</v>
      </c>
      <c r="O1092" s="37" t="s">
        <v>87</v>
      </c>
      <c r="P1092" s="33" t="str">
        <f t="shared" si="121"/>
        <v>ja</v>
      </c>
      <c r="Q1092" s="33" t="str">
        <f t="shared" si="122"/>
        <v>2017–2020</v>
      </c>
      <c r="R1092" s="38">
        <f t="shared" si="123"/>
        <v>0.25</v>
      </c>
      <c r="S1092" s="35">
        <f t="shared" si="124"/>
        <v>164.02064999999999</v>
      </c>
      <c r="T1092" s="39"/>
      <c r="U1092" s="33" t="str">
        <f>IF(OR(T1092="x",ISNUMBER(MATCH(SUBSTITUTE(A1092,"-",""),Kundenbestand!$C$5:$C$3004,0)),ISNUMBER(MATCH(SUBSTITUTE(B1092,"-",""),Kundenbestand!$C$5:$C$3004,0))),"x","")</f>
        <v/>
      </c>
      <c r="V1092" s="35">
        <f t="shared" si="125"/>
        <v>0</v>
      </c>
    </row>
    <row r="1093" spans="1:22" x14ac:dyDescent="0.3">
      <c r="A1093" s="33" t="s">
        <v>5809</v>
      </c>
      <c r="B1093" s="33" t="s">
        <v>5810</v>
      </c>
      <c r="C1093" s="33" t="s">
        <v>233</v>
      </c>
      <c r="D1093" s="33" t="s">
        <v>571</v>
      </c>
      <c r="E1093" s="33" t="s">
        <v>5811</v>
      </c>
      <c r="F1093" s="33" t="s">
        <v>4122</v>
      </c>
      <c r="G1093" s="34">
        <v>42568</v>
      </c>
      <c r="H1093" s="33">
        <f t="shared" si="119"/>
        <v>2016</v>
      </c>
      <c r="I1093" s="35">
        <v>126</v>
      </c>
      <c r="J1093" s="36">
        <v>1.42</v>
      </c>
      <c r="K1093" s="35">
        <f t="shared" si="120"/>
        <v>178.92</v>
      </c>
      <c r="L1093" s="33" t="s">
        <v>77</v>
      </c>
      <c r="M1093" s="33" t="s">
        <v>78</v>
      </c>
      <c r="N1093" s="33" t="s">
        <v>5812</v>
      </c>
      <c r="O1093" s="37" t="s">
        <v>118</v>
      </c>
      <c r="P1093" s="33" t="str">
        <f t="shared" si="121"/>
        <v>ja</v>
      </c>
      <c r="Q1093" s="33" t="str">
        <f t="shared" si="122"/>
        <v>2013–2016</v>
      </c>
      <c r="R1093" s="38">
        <f t="shared" si="123"/>
        <v>0.4</v>
      </c>
      <c r="S1093" s="35">
        <f t="shared" si="124"/>
        <v>107.35199999999999</v>
      </c>
      <c r="T1093" s="39"/>
      <c r="U1093" s="33" t="str">
        <f>IF(OR(T1093="x",ISNUMBER(MATCH(SUBSTITUTE(A1093,"-",""),Kundenbestand!$C$5:$C$3004,0)),ISNUMBER(MATCH(SUBSTITUTE(B1093,"-",""),Kundenbestand!$C$5:$C$3004,0))),"x","")</f>
        <v/>
      </c>
      <c r="V1093" s="35">
        <f t="shared" si="125"/>
        <v>0</v>
      </c>
    </row>
    <row r="1094" spans="1:22" x14ac:dyDescent="0.3">
      <c r="A1094" s="33" t="s">
        <v>5813</v>
      </c>
      <c r="B1094" s="33" t="s">
        <v>5814</v>
      </c>
      <c r="C1094" s="33" t="s">
        <v>233</v>
      </c>
      <c r="D1094" s="33" t="s">
        <v>5815</v>
      </c>
      <c r="E1094" s="33" t="s">
        <v>5816</v>
      </c>
      <c r="F1094" s="33" t="s">
        <v>5817</v>
      </c>
      <c r="G1094" s="34">
        <v>42863</v>
      </c>
      <c r="H1094" s="33">
        <f t="shared" si="119"/>
        <v>2017</v>
      </c>
      <c r="I1094" s="35">
        <v>118.65</v>
      </c>
      <c r="J1094" s="36">
        <v>1.42</v>
      </c>
      <c r="K1094" s="35">
        <f t="shared" si="120"/>
        <v>168.483</v>
      </c>
      <c r="L1094" s="33" t="s">
        <v>77</v>
      </c>
      <c r="M1094" s="33" t="s">
        <v>78</v>
      </c>
      <c r="N1094" s="33" t="s">
        <v>5818</v>
      </c>
      <c r="O1094" s="37" t="s">
        <v>80</v>
      </c>
      <c r="P1094" s="33" t="str">
        <f t="shared" si="121"/>
        <v>ja</v>
      </c>
      <c r="Q1094" s="33" t="str">
        <f t="shared" si="122"/>
        <v>2017–2020</v>
      </c>
      <c r="R1094" s="38">
        <f t="shared" si="123"/>
        <v>0.25</v>
      </c>
      <c r="S1094" s="35">
        <f t="shared" si="124"/>
        <v>126.36225</v>
      </c>
      <c r="T1094" s="39"/>
      <c r="U1094" s="33" t="str">
        <f>IF(OR(T1094="x",ISNUMBER(MATCH(SUBSTITUTE(A1094,"-",""),Kundenbestand!$C$5:$C$3004,0)),ISNUMBER(MATCH(SUBSTITUTE(B1094,"-",""),Kundenbestand!$C$5:$C$3004,0))),"x","")</f>
        <v/>
      </c>
      <c r="V1094" s="35">
        <f t="shared" si="125"/>
        <v>0</v>
      </c>
    </row>
    <row r="1095" spans="1:22" x14ac:dyDescent="0.3">
      <c r="A1095" s="33" t="s">
        <v>5819</v>
      </c>
      <c r="B1095" s="33" t="s">
        <v>5820</v>
      </c>
      <c r="C1095" s="33" t="s">
        <v>233</v>
      </c>
      <c r="D1095" s="33" t="s">
        <v>1603</v>
      </c>
      <c r="E1095" s="33" t="s">
        <v>5821</v>
      </c>
      <c r="F1095" s="33" t="s">
        <v>5822</v>
      </c>
      <c r="G1095" s="34">
        <v>42899</v>
      </c>
      <c r="H1095" s="33">
        <f t="shared" si="119"/>
        <v>2017</v>
      </c>
      <c r="I1095" s="35">
        <v>196</v>
      </c>
      <c r="J1095" s="36">
        <v>1.42</v>
      </c>
      <c r="K1095" s="35">
        <f t="shared" si="120"/>
        <v>278.32</v>
      </c>
      <c r="L1095" s="33" t="s">
        <v>77</v>
      </c>
      <c r="M1095" s="33" t="s">
        <v>78</v>
      </c>
      <c r="N1095" s="33" t="s">
        <v>5823</v>
      </c>
      <c r="O1095" s="37" t="s">
        <v>118</v>
      </c>
      <c r="P1095" s="33" t="str">
        <f t="shared" si="121"/>
        <v>ja</v>
      </c>
      <c r="Q1095" s="33" t="str">
        <f t="shared" si="122"/>
        <v>2017–2020</v>
      </c>
      <c r="R1095" s="38">
        <f t="shared" si="123"/>
        <v>0.25</v>
      </c>
      <c r="S1095" s="35">
        <f t="shared" si="124"/>
        <v>208.74</v>
      </c>
      <c r="T1095" s="39"/>
      <c r="U1095" s="33" t="str">
        <f>IF(OR(T1095="x",ISNUMBER(MATCH(SUBSTITUTE(A1095,"-",""),Kundenbestand!$C$5:$C$3004,0)),ISNUMBER(MATCH(SUBSTITUTE(B1095,"-",""),Kundenbestand!$C$5:$C$3004,0))),"x","")</f>
        <v/>
      </c>
      <c r="V1095" s="35">
        <f t="shared" si="125"/>
        <v>0</v>
      </c>
    </row>
    <row r="1096" spans="1:22" x14ac:dyDescent="0.3">
      <c r="A1096" s="33" t="s">
        <v>5824</v>
      </c>
      <c r="B1096" s="33" t="s">
        <v>5825</v>
      </c>
      <c r="C1096" s="33" t="s">
        <v>233</v>
      </c>
      <c r="D1096" s="33" t="s">
        <v>3789</v>
      </c>
      <c r="E1096" s="33" t="s">
        <v>5826</v>
      </c>
      <c r="F1096" s="33"/>
      <c r="G1096" s="34">
        <v>42800</v>
      </c>
      <c r="H1096" s="33">
        <f t="shared" si="119"/>
        <v>2017</v>
      </c>
      <c r="I1096" s="35">
        <v>84</v>
      </c>
      <c r="J1096" s="36">
        <v>1.42</v>
      </c>
      <c r="K1096" s="35">
        <f t="shared" si="120"/>
        <v>119.28</v>
      </c>
      <c r="L1096" s="33" t="s">
        <v>77</v>
      </c>
      <c r="M1096" s="33" t="s">
        <v>78</v>
      </c>
      <c r="N1096" s="33" t="s">
        <v>5827</v>
      </c>
      <c r="O1096" s="37" t="s">
        <v>94</v>
      </c>
      <c r="P1096" s="33" t="str">
        <f t="shared" si="121"/>
        <v>ja</v>
      </c>
      <c r="Q1096" s="33" t="str">
        <f t="shared" si="122"/>
        <v>2017–2020</v>
      </c>
      <c r="R1096" s="38">
        <f t="shared" si="123"/>
        <v>0.25</v>
      </c>
      <c r="S1096" s="35">
        <f t="shared" si="124"/>
        <v>89.460000000000008</v>
      </c>
      <c r="T1096" s="39"/>
      <c r="U1096" s="33" t="str">
        <f>IF(OR(T1096="x",ISNUMBER(MATCH(SUBSTITUTE(A1096,"-",""),Kundenbestand!$C$5:$C$3004,0)),ISNUMBER(MATCH(SUBSTITUTE(B1096,"-",""),Kundenbestand!$C$5:$C$3004,0))),"x","")</f>
        <v/>
      </c>
      <c r="V1096" s="35">
        <f t="shared" si="125"/>
        <v>0</v>
      </c>
    </row>
    <row r="1097" spans="1:22" x14ac:dyDescent="0.3">
      <c r="A1097" s="33" t="s">
        <v>5828</v>
      </c>
      <c r="B1097" s="33" t="s">
        <v>5829</v>
      </c>
      <c r="C1097" s="33" t="s">
        <v>233</v>
      </c>
      <c r="D1097" s="33" t="s">
        <v>1392</v>
      </c>
      <c r="E1097" s="33" t="s">
        <v>5830</v>
      </c>
      <c r="F1097" s="33" t="s">
        <v>5831</v>
      </c>
      <c r="G1097" s="34">
        <v>42835</v>
      </c>
      <c r="H1097" s="33">
        <f t="shared" si="119"/>
        <v>2017</v>
      </c>
      <c r="I1097" s="35">
        <v>118.99</v>
      </c>
      <c r="J1097" s="36">
        <v>1.42</v>
      </c>
      <c r="K1097" s="35">
        <f t="shared" si="120"/>
        <v>168.96579999999997</v>
      </c>
      <c r="L1097" s="33" t="s">
        <v>77</v>
      </c>
      <c r="M1097" s="33" t="s">
        <v>78</v>
      </c>
      <c r="N1097" s="33" t="s">
        <v>5832</v>
      </c>
      <c r="O1097" s="37" t="s">
        <v>87</v>
      </c>
      <c r="P1097" s="33" t="str">
        <f t="shared" si="121"/>
        <v>ja</v>
      </c>
      <c r="Q1097" s="33" t="str">
        <f t="shared" si="122"/>
        <v>2017–2020</v>
      </c>
      <c r="R1097" s="38">
        <f t="shared" si="123"/>
        <v>0.25</v>
      </c>
      <c r="S1097" s="35">
        <f t="shared" si="124"/>
        <v>126.72434999999999</v>
      </c>
      <c r="T1097" s="39"/>
      <c r="U1097" s="33" t="str">
        <f>IF(OR(T1097="x",ISNUMBER(MATCH(SUBSTITUTE(A1097,"-",""),Kundenbestand!$C$5:$C$3004,0)),ISNUMBER(MATCH(SUBSTITUTE(B1097,"-",""),Kundenbestand!$C$5:$C$3004,0))),"x","")</f>
        <v/>
      </c>
      <c r="V1097" s="35">
        <f t="shared" si="125"/>
        <v>0</v>
      </c>
    </row>
    <row r="1098" spans="1:22" x14ac:dyDescent="0.3">
      <c r="A1098" s="33" t="s">
        <v>5833</v>
      </c>
      <c r="B1098" s="33" t="s">
        <v>5834</v>
      </c>
      <c r="C1098" s="33" t="s">
        <v>233</v>
      </c>
      <c r="D1098" s="33" t="s">
        <v>5835</v>
      </c>
      <c r="E1098" s="33" t="s">
        <v>5836</v>
      </c>
      <c r="F1098" s="33" t="s">
        <v>5837</v>
      </c>
      <c r="G1098" s="34">
        <v>42863</v>
      </c>
      <c r="H1098" s="33">
        <f t="shared" si="119"/>
        <v>2017</v>
      </c>
      <c r="I1098" s="35">
        <v>154.01</v>
      </c>
      <c r="J1098" s="36">
        <v>1.42</v>
      </c>
      <c r="K1098" s="35">
        <f t="shared" si="120"/>
        <v>218.69419999999997</v>
      </c>
      <c r="L1098" s="33" t="s">
        <v>77</v>
      </c>
      <c r="M1098" s="33" t="s">
        <v>78</v>
      </c>
      <c r="N1098" s="33" t="s">
        <v>5838</v>
      </c>
      <c r="O1098" s="37" t="s">
        <v>87</v>
      </c>
      <c r="P1098" s="33" t="str">
        <f t="shared" si="121"/>
        <v>ja</v>
      </c>
      <c r="Q1098" s="33" t="str">
        <f t="shared" si="122"/>
        <v>2017–2020</v>
      </c>
      <c r="R1098" s="38">
        <f t="shared" si="123"/>
        <v>0.25</v>
      </c>
      <c r="S1098" s="35">
        <f t="shared" si="124"/>
        <v>164.02064999999999</v>
      </c>
      <c r="T1098" s="39"/>
      <c r="U1098" s="33" t="str">
        <f>IF(OR(T1098="x",ISNUMBER(MATCH(SUBSTITUTE(A1098,"-",""),Kundenbestand!$C$5:$C$3004,0)),ISNUMBER(MATCH(SUBSTITUTE(B1098,"-",""),Kundenbestand!$C$5:$C$3004,0))),"x","")</f>
        <v/>
      </c>
      <c r="V1098" s="35">
        <f t="shared" si="125"/>
        <v>0</v>
      </c>
    </row>
    <row r="1099" spans="1:22" x14ac:dyDescent="0.3">
      <c r="A1099" s="33" t="s">
        <v>5839</v>
      </c>
      <c r="B1099" s="33" t="s">
        <v>5840</v>
      </c>
      <c r="C1099" s="33" t="s">
        <v>233</v>
      </c>
      <c r="D1099" s="33" t="s">
        <v>1320</v>
      </c>
      <c r="E1099" s="33" t="s">
        <v>5841</v>
      </c>
      <c r="F1099" s="33" t="s">
        <v>5842</v>
      </c>
      <c r="G1099" s="34">
        <v>42772</v>
      </c>
      <c r="H1099" s="33">
        <f t="shared" si="119"/>
        <v>2017</v>
      </c>
      <c r="I1099" s="35">
        <v>105</v>
      </c>
      <c r="J1099" s="36">
        <v>1.42</v>
      </c>
      <c r="K1099" s="35">
        <f t="shared" si="120"/>
        <v>149.1</v>
      </c>
      <c r="L1099" s="33" t="s">
        <v>77</v>
      </c>
      <c r="M1099" s="33" t="s">
        <v>78</v>
      </c>
      <c r="N1099" s="33" t="s">
        <v>5843</v>
      </c>
      <c r="O1099" s="37" t="s">
        <v>87</v>
      </c>
      <c r="P1099" s="33" t="str">
        <f t="shared" si="121"/>
        <v>ja</v>
      </c>
      <c r="Q1099" s="33" t="str">
        <f t="shared" si="122"/>
        <v>2017–2020</v>
      </c>
      <c r="R1099" s="38">
        <f t="shared" si="123"/>
        <v>0.25</v>
      </c>
      <c r="S1099" s="35">
        <f t="shared" si="124"/>
        <v>111.82499999999999</v>
      </c>
      <c r="T1099" s="39"/>
      <c r="U1099" s="33" t="str">
        <f>IF(OR(T1099="x",ISNUMBER(MATCH(SUBSTITUTE(A1099,"-",""),Kundenbestand!$C$5:$C$3004,0)),ISNUMBER(MATCH(SUBSTITUTE(B1099,"-",""),Kundenbestand!$C$5:$C$3004,0))),"x","")</f>
        <v/>
      </c>
      <c r="V1099" s="35">
        <f t="shared" si="125"/>
        <v>0</v>
      </c>
    </row>
    <row r="1100" spans="1:22" x14ac:dyDescent="0.3">
      <c r="A1100" s="33" t="s">
        <v>5844</v>
      </c>
      <c r="B1100" s="33" t="s">
        <v>5845</v>
      </c>
      <c r="C1100" s="33" t="s">
        <v>233</v>
      </c>
      <c r="D1100" s="33" t="s">
        <v>1609</v>
      </c>
      <c r="E1100" s="33" t="s">
        <v>5846</v>
      </c>
      <c r="F1100" s="33"/>
      <c r="G1100" s="34">
        <v>40406</v>
      </c>
      <c r="H1100" s="33">
        <f t="shared" si="119"/>
        <v>2010</v>
      </c>
      <c r="I1100" s="35">
        <v>126</v>
      </c>
      <c r="J1100" s="36">
        <v>1.42</v>
      </c>
      <c r="K1100" s="35">
        <f t="shared" si="120"/>
        <v>178.92</v>
      </c>
      <c r="L1100" s="33" t="s">
        <v>77</v>
      </c>
      <c r="M1100" s="33" t="s">
        <v>78</v>
      </c>
      <c r="N1100" s="33" t="s">
        <v>5847</v>
      </c>
      <c r="O1100" s="37" t="s">
        <v>94</v>
      </c>
      <c r="P1100" s="33" t="str">
        <f t="shared" si="121"/>
        <v>ja</v>
      </c>
      <c r="Q1100" s="33" t="str">
        <f t="shared" si="122"/>
        <v>bis 2012</v>
      </c>
      <c r="R1100" s="38">
        <f t="shared" si="123"/>
        <v>0.5</v>
      </c>
      <c r="S1100" s="35">
        <f t="shared" si="124"/>
        <v>89.46</v>
      </c>
      <c r="T1100" s="39"/>
      <c r="U1100" s="33" t="str">
        <f>IF(OR(T1100="x",ISNUMBER(MATCH(SUBSTITUTE(A1100,"-",""),Kundenbestand!$C$5:$C$3004,0)),ISNUMBER(MATCH(SUBSTITUTE(B1100,"-",""),Kundenbestand!$C$5:$C$3004,0))),"x","")</f>
        <v/>
      </c>
      <c r="V1100" s="35">
        <f t="shared" si="125"/>
        <v>0</v>
      </c>
    </row>
    <row r="1101" spans="1:22" x14ac:dyDescent="0.3">
      <c r="A1101" s="33" t="s">
        <v>5848</v>
      </c>
      <c r="B1101" s="33" t="s">
        <v>5849</v>
      </c>
      <c r="C1101" s="33" t="s">
        <v>233</v>
      </c>
      <c r="D1101" s="33" t="s">
        <v>313</v>
      </c>
      <c r="E1101" s="33" t="s">
        <v>5850</v>
      </c>
      <c r="F1101" s="33" t="s">
        <v>5851</v>
      </c>
      <c r="G1101" s="34">
        <v>42196</v>
      </c>
      <c r="H1101" s="33">
        <f t="shared" si="119"/>
        <v>2015</v>
      </c>
      <c r="I1101" s="35">
        <v>112</v>
      </c>
      <c r="J1101" s="36">
        <v>1.42</v>
      </c>
      <c r="K1101" s="35">
        <f t="shared" si="120"/>
        <v>159.04</v>
      </c>
      <c r="L1101" s="33" t="s">
        <v>77</v>
      </c>
      <c r="M1101" s="33" t="s">
        <v>78</v>
      </c>
      <c r="N1101" s="33" t="s">
        <v>5852</v>
      </c>
      <c r="O1101" s="37" t="s">
        <v>87</v>
      </c>
      <c r="P1101" s="33" t="str">
        <f t="shared" si="121"/>
        <v>ja</v>
      </c>
      <c r="Q1101" s="33" t="str">
        <f t="shared" si="122"/>
        <v>2013–2016</v>
      </c>
      <c r="R1101" s="38">
        <f t="shared" si="123"/>
        <v>0.4</v>
      </c>
      <c r="S1101" s="35">
        <f t="shared" si="124"/>
        <v>95.423999999999992</v>
      </c>
      <c r="T1101" s="39"/>
      <c r="U1101" s="33" t="str">
        <f>IF(OR(T1101="x",ISNUMBER(MATCH(SUBSTITUTE(A1101,"-",""),Kundenbestand!$C$5:$C$3004,0)),ISNUMBER(MATCH(SUBSTITUTE(B1101,"-",""),Kundenbestand!$C$5:$C$3004,0))),"x","")</f>
        <v/>
      </c>
      <c r="V1101" s="35">
        <f t="shared" si="125"/>
        <v>0</v>
      </c>
    </row>
    <row r="1102" spans="1:22" x14ac:dyDescent="0.3">
      <c r="A1102" s="33" t="s">
        <v>5853</v>
      </c>
      <c r="B1102" s="33" t="s">
        <v>5854</v>
      </c>
      <c r="C1102" s="33" t="s">
        <v>233</v>
      </c>
      <c r="D1102" s="33" t="s">
        <v>456</v>
      </c>
      <c r="E1102" s="33" t="s">
        <v>5855</v>
      </c>
      <c r="F1102" s="33" t="s">
        <v>5856</v>
      </c>
      <c r="G1102" s="34">
        <v>42393</v>
      </c>
      <c r="H1102" s="33">
        <f t="shared" si="119"/>
        <v>2016</v>
      </c>
      <c r="I1102" s="35">
        <v>112</v>
      </c>
      <c r="J1102" s="36">
        <v>1.42</v>
      </c>
      <c r="K1102" s="35">
        <f t="shared" si="120"/>
        <v>159.04</v>
      </c>
      <c r="L1102" s="33" t="s">
        <v>77</v>
      </c>
      <c r="M1102" s="33" t="s">
        <v>78</v>
      </c>
      <c r="N1102" s="33" t="s">
        <v>5857</v>
      </c>
      <c r="O1102" s="37" t="s">
        <v>94</v>
      </c>
      <c r="P1102" s="33" t="str">
        <f t="shared" si="121"/>
        <v>ja</v>
      </c>
      <c r="Q1102" s="33" t="str">
        <f t="shared" si="122"/>
        <v>2013–2016</v>
      </c>
      <c r="R1102" s="38">
        <f t="shared" si="123"/>
        <v>0.4</v>
      </c>
      <c r="S1102" s="35">
        <f t="shared" si="124"/>
        <v>95.423999999999992</v>
      </c>
      <c r="T1102" s="39"/>
      <c r="U1102" s="33" t="str">
        <f>IF(OR(T1102="x",ISNUMBER(MATCH(SUBSTITUTE(A1102,"-",""),Kundenbestand!$C$5:$C$3004,0)),ISNUMBER(MATCH(SUBSTITUTE(B1102,"-",""),Kundenbestand!$C$5:$C$3004,0))),"x","")</f>
        <v/>
      </c>
      <c r="V1102" s="35">
        <f t="shared" si="125"/>
        <v>0</v>
      </c>
    </row>
    <row r="1103" spans="1:22" x14ac:dyDescent="0.3">
      <c r="A1103" s="33" t="s">
        <v>5858</v>
      </c>
      <c r="B1103" s="33" t="s">
        <v>5859</v>
      </c>
      <c r="C1103" s="33" t="s">
        <v>233</v>
      </c>
      <c r="D1103" s="33" t="s">
        <v>838</v>
      </c>
      <c r="E1103" s="33" t="s">
        <v>5860</v>
      </c>
      <c r="F1103" s="33" t="s">
        <v>5861</v>
      </c>
      <c r="G1103" s="34">
        <v>42527</v>
      </c>
      <c r="H1103" s="33">
        <f t="shared" si="119"/>
        <v>2016</v>
      </c>
      <c r="I1103" s="35">
        <v>98</v>
      </c>
      <c r="J1103" s="36">
        <v>1.42</v>
      </c>
      <c r="K1103" s="35">
        <f t="shared" si="120"/>
        <v>139.16</v>
      </c>
      <c r="L1103" s="33" t="s">
        <v>77</v>
      </c>
      <c r="M1103" s="33" t="s">
        <v>78</v>
      </c>
      <c r="N1103" s="33" t="s">
        <v>5862</v>
      </c>
      <c r="O1103" s="37" t="s">
        <v>80</v>
      </c>
      <c r="P1103" s="33" t="str">
        <f t="shared" si="121"/>
        <v>ja</v>
      </c>
      <c r="Q1103" s="33" t="str">
        <f t="shared" si="122"/>
        <v>2013–2016</v>
      </c>
      <c r="R1103" s="38">
        <f t="shared" si="123"/>
        <v>0.4</v>
      </c>
      <c r="S1103" s="35">
        <f t="shared" si="124"/>
        <v>83.495999999999995</v>
      </c>
      <c r="T1103" s="39"/>
      <c r="U1103" s="33" t="str">
        <f>IF(OR(T1103="x",ISNUMBER(MATCH(SUBSTITUTE(A1103,"-",""),Kundenbestand!$C$5:$C$3004,0)),ISNUMBER(MATCH(SUBSTITUTE(B1103,"-",""),Kundenbestand!$C$5:$C$3004,0))),"x","")</f>
        <v/>
      </c>
      <c r="V1103" s="35">
        <f t="shared" si="125"/>
        <v>0</v>
      </c>
    </row>
    <row r="1104" spans="1:22" x14ac:dyDescent="0.3">
      <c r="A1104" s="33" t="s">
        <v>5863</v>
      </c>
      <c r="B1104" s="33" t="s">
        <v>5864</v>
      </c>
      <c r="C1104" s="33" t="s">
        <v>233</v>
      </c>
      <c r="D1104" s="33" t="s">
        <v>838</v>
      </c>
      <c r="E1104" s="33" t="s">
        <v>5865</v>
      </c>
      <c r="F1104" s="33"/>
      <c r="G1104" s="34">
        <v>34301</v>
      </c>
      <c r="H1104" s="33">
        <f t="shared" si="119"/>
        <v>1993</v>
      </c>
      <c r="I1104" s="35">
        <v>126</v>
      </c>
      <c r="J1104" s="36">
        <v>1.42</v>
      </c>
      <c r="K1104" s="35">
        <f t="shared" si="120"/>
        <v>178.92</v>
      </c>
      <c r="L1104" s="33" t="s">
        <v>77</v>
      </c>
      <c r="M1104" s="33" t="s">
        <v>78</v>
      </c>
      <c r="N1104" s="33" t="s">
        <v>5866</v>
      </c>
      <c r="O1104" s="37" t="s">
        <v>94</v>
      </c>
      <c r="P1104" s="33" t="str">
        <f t="shared" si="121"/>
        <v>ja</v>
      </c>
      <c r="Q1104" s="33" t="str">
        <f t="shared" si="122"/>
        <v>bis 2012</v>
      </c>
      <c r="R1104" s="38">
        <f t="shared" si="123"/>
        <v>0.5</v>
      </c>
      <c r="S1104" s="35">
        <f t="shared" si="124"/>
        <v>89.46</v>
      </c>
      <c r="T1104" s="39"/>
      <c r="U1104" s="33" t="str">
        <f>IF(OR(T1104="x",ISNUMBER(MATCH(SUBSTITUTE(A1104,"-",""),Kundenbestand!$C$5:$C$3004,0)),ISNUMBER(MATCH(SUBSTITUTE(B1104,"-",""),Kundenbestand!$C$5:$C$3004,0))),"x","")</f>
        <v/>
      </c>
      <c r="V1104" s="35">
        <f t="shared" si="125"/>
        <v>0</v>
      </c>
    </row>
    <row r="1105" spans="1:22" x14ac:dyDescent="0.3">
      <c r="A1105" s="33" t="s">
        <v>5867</v>
      </c>
      <c r="B1105" s="33" t="s">
        <v>5868</v>
      </c>
      <c r="C1105" s="33" t="s">
        <v>233</v>
      </c>
      <c r="D1105" s="33" t="s">
        <v>838</v>
      </c>
      <c r="E1105" s="33" t="s">
        <v>5869</v>
      </c>
      <c r="F1105" s="33"/>
      <c r="G1105" s="34">
        <v>36668</v>
      </c>
      <c r="H1105" s="33">
        <f t="shared" si="119"/>
        <v>2000</v>
      </c>
      <c r="I1105" s="35">
        <v>70</v>
      </c>
      <c r="J1105" s="36">
        <v>1.42</v>
      </c>
      <c r="K1105" s="35">
        <f t="shared" si="120"/>
        <v>99.399999999999991</v>
      </c>
      <c r="L1105" s="33" t="s">
        <v>77</v>
      </c>
      <c r="M1105" s="33" t="s">
        <v>78</v>
      </c>
      <c r="N1105" s="33" t="s">
        <v>5870</v>
      </c>
      <c r="O1105" s="37" t="s">
        <v>94</v>
      </c>
      <c r="P1105" s="33" t="str">
        <f t="shared" si="121"/>
        <v>ja</v>
      </c>
      <c r="Q1105" s="33" t="str">
        <f t="shared" si="122"/>
        <v>bis 2012</v>
      </c>
      <c r="R1105" s="38">
        <f t="shared" si="123"/>
        <v>0.5</v>
      </c>
      <c r="S1105" s="35">
        <f t="shared" si="124"/>
        <v>49.699999999999996</v>
      </c>
      <c r="T1105" s="39"/>
      <c r="U1105" s="33" t="str">
        <f>IF(OR(T1105="x",ISNUMBER(MATCH(SUBSTITUTE(A1105,"-",""),Kundenbestand!$C$5:$C$3004,0)),ISNUMBER(MATCH(SUBSTITUTE(B1105,"-",""),Kundenbestand!$C$5:$C$3004,0))),"x","")</f>
        <v/>
      </c>
      <c r="V1105" s="35">
        <f t="shared" si="125"/>
        <v>0</v>
      </c>
    </row>
    <row r="1106" spans="1:22" x14ac:dyDescent="0.3">
      <c r="A1106" s="33" t="s">
        <v>5871</v>
      </c>
      <c r="B1106" s="33" t="s">
        <v>5872</v>
      </c>
      <c r="C1106" s="33" t="s">
        <v>233</v>
      </c>
      <c r="D1106" s="33" t="s">
        <v>1052</v>
      </c>
      <c r="E1106" s="33" t="s">
        <v>5873</v>
      </c>
      <c r="F1106" s="33" t="s">
        <v>5874</v>
      </c>
      <c r="G1106" s="34">
        <v>39230</v>
      </c>
      <c r="H1106" s="33">
        <f t="shared" si="119"/>
        <v>2007</v>
      </c>
      <c r="I1106" s="35">
        <v>84</v>
      </c>
      <c r="J1106" s="36">
        <v>1.42</v>
      </c>
      <c r="K1106" s="35">
        <f t="shared" si="120"/>
        <v>119.28</v>
      </c>
      <c r="L1106" s="33" t="s">
        <v>77</v>
      </c>
      <c r="M1106" s="33" t="s">
        <v>78</v>
      </c>
      <c r="N1106" s="33" t="s">
        <v>5875</v>
      </c>
      <c r="O1106" s="37" t="s">
        <v>94</v>
      </c>
      <c r="P1106" s="33" t="str">
        <f t="shared" si="121"/>
        <v>ja</v>
      </c>
      <c r="Q1106" s="33" t="str">
        <f t="shared" si="122"/>
        <v>bis 2012</v>
      </c>
      <c r="R1106" s="38">
        <f t="shared" si="123"/>
        <v>0.5</v>
      </c>
      <c r="S1106" s="35">
        <f t="shared" si="124"/>
        <v>59.64</v>
      </c>
      <c r="T1106" s="39"/>
      <c r="U1106" s="33" t="str">
        <f>IF(OR(T1106="x",ISNUMBER(MATCH(SUBSTITUTE(A1106,"-",""),Kundenbestand!$C$5:$C$3004,0)),ISNUMBER(MATCH(SUBSTITUTE(B1106,"-",""),Kundenbestand!$C$5:$C$3004,0))),"x","")</f>
        <v/>
      </c>
      <c r="V1106" s="35">
        <f t="shared" si="125"/>
        <v>0</v>
      </c>
    </row>
    <row r="1107" spans="1:22" x14ac:dyDescent="0.3">
      <c r="A1107" s="33" t="s">
        <v>5876</v>
      </c>
      <c r="B1107" s="33" t="s">
        <v>5877</v>
      </c>
      <c r="C1107" s="33" t="s">
        <v>233</v>
      </c>
      <c r="D1107" s="33" t="s">
        <v>5094</v>
      </c>
      <c r="E1107" s="33" t="s">
        <v>5878</v>
      </c>
      <c r="F1107" s="33" t="s">
        <v>5879</v>
      </c>
      <c r="G1107" s="34">
        <v>39564</v>
      </c>
      <c r="H1107" s="33">
        <f t="shared" si="119"/>
        <v>2008</v>
      </c>
      <c r="I1107" s="35">
        <v>105</v>
      </c>
      <c r="J1107" s="36">
        <v>1.42</v>
      </c>
      <c r="K1107" s="35">
        <f t="shared" si="120"/>
        <v>149.1</v>
      </c>
      <c r="L1107" s="33" t="s">
        <v>77</v>
      </c>
      <c r="M1107" s="33" t="s">
        <v>78</v>
      </c>
      <c r="N1107" s="33" t="s">
        <v>5880</v>
      </c>
      <c r="O1107" s="37" t="s">
        <v>94</v>
      </c>
      <c r="P1107" s="33" t="str">
        <f t="shared" si="121"/>
        <v>ja</v>
      </c>
      <c r="Q1107" s="33" t="str">
        <f t="shared" si="122"/>
        <v>bis 2012</v>
      </c>
      <c r="R1107" s="38">
        <f t="shared" si="123"/>
        <v>0.5</v>
      </c>
      <c r="S1107" s="35">
        <f t="shared" si="124"/>
        <v>74.55</v>
      </c>
      <c r="T1107" s="39"/>
      <c r="U1107" s="33" t="str">
        <f>IF(OR(T1107="x",ISNUMBER(MATCH(SUBSTITUTE(A1107,"-",""),Kundenbestand!$C$5:$C$3004,0)),ISNUMBER(MATCH(SUBSTITUTE(B1107,"-",""),Kundenbestand!$C$5:$C$3004,0))),"x","")</f>
        <v/>
      </c>
      <c r="V1107" s="35">
        <f t="shared" si="125"/>
        <v>0</v>
      </c>
    </row>
    <row r="1108" spans="1:22" x14ac:dyDescent="0.3">
      <c r="A1108" s="33" t="s">
        <v>5881</v>
      </c>
      <c r="B1108" s="33" t="s">
        <v>5882</v>
      </c>
      <c r="C1108" s="33" t="s">
        <v>233</v>
      </c>
      <c r="D1108" s="33" t="s">
        <v>5883</v>
      </c>
      <c r="E1108" s="33" t="s">
        <v>5884</v>
      </c>
      <c r="F1108" s="33" t="s">
        <v>5885</v>
      </c>
      <c r="G1108" s="34">
        <v>40133</v>
      </c>
      <c r="H1108" s="33">
        <f t="shared" si="119"/>
        <v>2009</v>
      </c>
      <c r="I1108" s="35">
        <v>84</v>
      </c>
      <c r="J1108" s="36">
        <v>1.42</v>
      </c>
      <c r="K1108" s="35">
        <f t="shared" si="120"/>
        <v>119.28</v>
      </c>
      <c r="L1108" s="33" t="s">
        <v>77</v>
      </c>
      <c r="M1108" s="33" t="s">
        <v>78</v>
      </c>
      <c r="N1108" s="33" t="s">
        <v>5886</v>
      </c>
      <c r="O1108" s="37" t="s">
        <v>80</v>
      </c>
      <c r="P1108" s="33" t="str">
        <f t="shared" si="121"/>
        <v>ja</v>
      </c>
      <c r="Q1108" s="33" t="str">
        <f t="shared" si="122"/>
        <v>bis 2012</v>
      </c>
      <c r="R1108" s="38">
        <f t="shared" si="123"/>
        <v>0.5</v>
      </c>
      <c r="S1108" s="35">
        <f t="shared" si="124"/>
        <v>59.64</v>
      </c>
      <c r="T1108" s="39"/>
      <c r="U1108" s="33" t="str">
        <f>IF(OR(T1108="x",ISNUMBER(MATCH(SUBSTITUTE(A1108,"-",""),Kundenbestand!$C$5:$C$3004,0)),ISNUMBER(MATCH(SUBSTITUTE(B1108,"-",""),Kundenbestand!$C$5:$C$3004,0))),"x","")</f>
        <v/>
      </c>
      <c r="V1108" s="35">
        <f t="shared" si="125"/>
        <v>0</v>
      </c>
    </row>
    <row r="1109" spans="1:22" x14ac:dyDescent="0.3">
      <c r="A1109" s="33" t="s">
        <v>5887</v>
      </c>
      <c r="B1109" s="33" t="s">
        <v>5888</v>
      </c>
      <c r="C1109" s="33" t="s">
        <v>233</v>
      </c>
      <c r="D1109" s="33" t="s">
        <v>4425</v>
      </c>
      <c r="E1109" s="33" t="s">
        <v>5889</v>
      </c>
      <c r="F1109" s="33"/>
      <c r="G1109" s="34">
        <v>41465</v>
      </c>
      <c r="H1109" s="33">
        <f t="shared" si="119"/>
        <v>2013</v>
      </c>
      <c r="I1109" s="35">
        <v>154.01</v>
      </c>
      <c r="J1109" s="36">
        <v>1.42</v>
      </c>
      <c r="K1109" s="35">
        <f t="shared" si="120"/>
        <v>218.69419999999997</v>
      </c>
      <c r="L1109" s="33" t="s">
        <v>77</v>
      </c>
      <c r="M1109" s="33" t="s">
        <v>78</v>
      </c>
      <c r="N1109" s="33" t="s">
        <v>5890</v>
      </c>
      <c r="O1109" s="37" t="s">
        <v>80</v>
      </c>
      <c r="P1109" s="33" t="str">
        <f t="shared" si="121"/>
        <v>ja</v>
      </c>
      <c r="Q1109" s="33" t="str">
        <f t="shared" si="122"/>
        <v>2013–2016</v>
      </c>
      <c r="R1109" s="38">
        <f t="shared" si="123"/>
        <v>0.4</v>
      </c>
      <c r="S1109" s="35">
        <f t="shared" si="124"/>
        <v>131.21651999999997</v>
      </c>
      <c r="T1109" s="39"/>
      <c r="U1109" s="33" t="str">
        <f>IF(OR(T1109="x",ISNUMBER(MATCH(SUBSTITUTE(A1109,"-",""),Kundenbestand!$C$5:$C$3004,0)),ISNUMBER(MATCH(SUBSTITUTE(B1109,"-",""),Kundenbestand!$C$5:$C$3004,0))),"x","")</f>
        <v/>
      </c>
      <c r="V1109" s="35">
        <f t="shared" si="125"/>
        <v>0</v>
      </c>
    </row>
    <row r="1110" spans="1:22" x14ac:dyDescent="0.3">
      <c r="A1110" s="33" t="s">
        <v>5891</v>
      </c>
      <c r="B1110" s="33" t="s">
        <v>5892</v>
      </c>
      <c r="C1110" s="33" t="s">
        <v>233</v>
      </c>
      <c r="D1110" s="33" t="s">
        <v>2256</v>
      </c>
      <c r="E1110" s="33" t="s">
        <v>5893</v>
      </c>
      <c r="F1110" s="33"/>
      <c r="G1110" s="34">
        <v>42106</v>
      </c>
      <c r="H1110" s="33">
        <f t="shared" si="119"/>
        <v>2015</v>
      </c>
      <c r="I1110" s="35">
        <v>84</v>
      </c>
      <c r="J1110" s="36">
        <v>1.42</v>
      </c>
      <c r="K1110" s="35">
        <f t="shared" si="120"/>
        <v>119.28</v>
      </c>
      <c r="L1110" s="33" t="s">
        <v>77</v>
      </c>
      <c r="M1110" s="33" t="s">
        <v>78</v>
      </c>
      <c r="N1110" s="33" t="s">
        <v>5894</v>
      </c>
      <c r="O1110" s="37" t="s">
        <v>87</v>
      </c>
      <c r="P1110" s="33" t="str">
        <f t="shared" si="121"/>
        <v>ja</v>
      </c>
      <c r="Q1110" s="33" t="str">
        <f t="shared" si="122"/>
        <v>2013–2016</v>
      </c>
      <c r="R1110" s="38">
        <f t="shared" si="123"/>
        <v>0.4</v>
      </c>
      <c r="S1110" s="35">
        <f t="shared" si="124"/>
        <v>71.567999999999998</v>
      </c>
      <c r="T1110" s="39"/>
      <c r="U1110" s="33" t="str">
        <f>IF(OR(T1110="x",ISNUMBER(MATCH(SUBSTITUTE(A1110,"-",""),Kundenbestand!$C$5:$C$3004,0)),ISNUMBER(MATCH(SUBSTITUTE(B1110,"-",""),Kundenbestand!$C$5:$C$3004,0))),"x","")</f>
        <v/>
      </c>
      <c r="V1110" s="35">
        <f t="shared" si="125"/>
        <v>0</v>
      </c>
    </row>
    <row r="1111" spans="1:22" x14ac:dyDescent="0.3">
      <c r="A1111" s="33" t="s">
        <v>5895</v>
      </c>
      <c r="B1111" s="33" t="s">
        <v>5896</v>
      </c>
      <c r="C1111" s="33" t="s">
        <v>233</v>
      </c>
      <c r="D1111" s="33" t="s">
        <v>885</v>
      </c>
      <c r="E1111" s="33" t="s">
        <v>5897</v>
      </c>
      <c r="F1111" s="33" t="s">
        <v>5898</v>
      </c>
      <c r="G1111" s="34">
        <v>41448</v>
      </c>
      <c r="H1111" s="33">
        <f t="shared" si="119"/>
        <v>2013</v>
      </c>
      <c r="I1111" s="35">
        <v>98</v>
      </c>
      <c r="J1111" s="36">
        <v>1.42</v>
      </c>
      <c r="K1111" s="35">
        <f t="shared" si="120"/>
        <v>139.16</v>
      </c>
      <c r="L1111" s="33" t="s">
        <v>77</v>
      </c>
      <c r="M1111" s="33" t="s">
        <v>78</v>
      </c>
      <c r="N1111" s="33" t="s">
        <v>5899</v>
      </c>
      <c r="O1111" s="37" t="s">
        <v>87</v>
      </c>
      <c r="P1111" s="33" t="str">
        <f t="shared" si="121"/>
        <v>ja</v>
      </c>
      <c r="Q1111" s="33" t="str">
        <f t="shared" si="122"/>
        <v>2013–2016</v>
      </c>
      <c r="R1111" s="38">
        <f t="shared" si="123"/>
        <v>0.4</v>
      </c>
      <c r="S1111" s="35">
        <f t="shared" si="124"/>
        <v>83.495999999999995</v>
      </c>
      <c r="T1111" s="39"/>
      <c r="U1111" s="33" t="str">
        <f>IF(OR(T1111="x",ISNUMBER(MATCH(SUBSTITUTE(A1111,"-",""),Kundenbestand!$C$5:$C$3004,0)),ISNUMBER(MATCH(SUBSTITUTE(B1111,"-",""),Kundenbestand!$C$5:$C$3004,0))),"x","")</f>
        <v/>
      </c>
      <c r="V1111" s="35">
        <f t="shared" si="125"/>
        <v>0</v>
      </c>
    </row>
    <row r="1112" spans="1:22" x14ac:dyDescent="0.3">
      <c r="A1112" s="33" t="s">
        <v>5900</v>
      </c>
      <c r="B1112" s="33" t="s">
        <v>5901</v>
      </c>
      <c r="C1112" s="33" t="s">
        <v>233</v>
      </c>
      <c r="D1112" s="33" t="s">
        <v>5902</v>
      </c>
      <c r="E1112" s="33" t="s">
        <v>5903</v>
      </c>
      <c r="F1112" s="33" t="s">
        <v>5904</v>
      </c>
      <c r="G1112" s="34">
        <v>42449</v>
      </c>
      <c r="H1112" s="33">
        <f t="shared" si="119"/>
        <v>2016</v>
      </c>
      <c r="I1112" s="35">
        <v>112</v>
      </c>
      <c r="J1112" s="36">
        <v>1.42</v>
      </c>
      <c r="K1112" s="35">
        <f t="shared" si="120"/>
        <v>159.04</v>
      </c>
      <c r="L1112" s="33" t="s">
        <v>77</v>
      </c>
      <c r="M1112" s="33" t="s">
        <v>78</v>
      </c>
      <c r="N1112" s="33" t="s">
        <v>5905</v>
      </c>
      <c r="O1112" s="37" t="s">
        <v>87</v>
      </c>
      <c r="P1112" s="33" t="str">
        <f t="shared" si="121"/>
        <v>ja</v>
      </c>
      <c r="Q1112" s="33" t="str">
        <f t="shared" si="122"/>
        <v>2013–2016</v>
      </c>
      <c r="R1112" s="38">
        <f t="shared" si="123"/>
        <v>0.4</v>
      </c>
      <c r="S1112" s="35">
        <f t="shared" si="124"/>
        <v>95.423999999999992</v>
      </c>
      <c r="T1112" s="39"/>
      <c r="U1112" s="33" t="str">
        <f>IF(OR(T1112="x",ISNUMBER(MATCH(SUBSTITUTE(A1112,"-",""),Kundenbestand!$C$5:$C$3004,0)),ISNUMBER(MATCH(SUBSTITUTE(B1112,"-",""),Kundenbestand!$C$5:$C$3004,0))),"x","")</f>
        <v/>
      </c>
      <c r="V1112" s="35">
        <f t="shared" si="125"/>
        <v>0</v>
      </c>
    </row>
    <row r="1113" spans="1:22" x14ac:dyDescent="0.3">
      <c r="A1113" s="33" t="s">
        <v>5906</v>
      </c>
      <c r="B1113" s="33" t="s">
        <v>5907</v>
      </c>
      <c r="C1113" s="33" t="s">
        <v>233</v>
      </c>
      <c r="D1113" s="33" t="s">
        <v>868</v>
      </c>
      <c r="E1113" s="33" t="s">
        <v>5908</v>
      </c>
      <c r="F1113" s="33" t="s">
        <v>5909</v>
      </c>
      <c r="G1113" s="34">
        <v>38194</v>
      </c>
      <c r="H1113" s="33">
        <f t="shared" si="119"/>
        <v>2004</v>
      </c>
      <c r="I1113" s="35">
        <v>126</v>
      </c>
      <c r="J1113" s="36">
        <v>1.42</v>
      </c>
      <c r="K1113" s="35">
        <f t="shared" si="120"/>
        <v>178.92</v>
      </c>
      <c r="L1113" s="33" t="s">
        <v>77</v>
      </c>
      <c r="M1113" s="33" t="s">
        <v>78</v>
      </c>
      <c r="N1113" s="33" t="s">
        <v>945</v>
      </c>
      <c r="O1113" s="37" t="s">
        <v>80</v>
      </c>
      <c r="P1113" s="33" t="str">
        <f t="shared" si="121"/>
        <v>ja</v>
      </c>
      <c r="Q1113" s="33" t="str">
        <f t="shared" si="122"/>
        <v>bis 2012</v>
      </c>
      <c r="R1113" s="38">
        <f t="shared" si="123"/>
        <v>0.5</v>
      </c>
      <c r="S1113" s="35">
        <f t="shared" si="124"/>
        <v>89.46</v>
      </c>
      <c r="T1113" s="39"/>
      <c r="U1113" s="33" t="str">
        <f>IF(OR(T1113="x",ISNUMBER(MATCH(SUBSTITUTE(A1113,"-",""),Kundenbestand!$C$5:$C$3004,0)),ISNUMBER(MATCH(SUBSTITUTE(B1113,"-",""),Kundenbestand!$C$5:$C$3004,0))),"x","")</f>
        <v/>
      </c>
      <c r="V1113" s="35">
        <f t="shared" si="125"/>
        <v>0</v>
      </c>
    </row>
    <row r="1114" spans="1:22" x14ac:dyDescent="0.3">
      <c r="A1114" s="33" t="s">
        <v>5910</v>
      </c>
      <c r="B1114" s="33" t="s">
        <v>5911</v>
      </c>
      <c r="C1114" s="33" t="s">
        <v>233</v>
      </c>
      <c r="D1114" s="33" t="s">
        <v>868</v>
      </c>
      <c r="E1114" s="33" t="s">
        <v>5912</v>
      </c>
      <c r="F1114" s="33" t="s">
        <v>5913</v>
      </c>
      <c r="G1114" s="34">
        <v>42442</v>
      </c>
      <c r="H1114" s="33">
        <f t="shared" si="119"/>
        <v>2016</v>
      </c>
      <c r="I1114" s="35">
        <v>140</v>
      </c>
      <c r="J1114" s="36">
        <v>1.42</v>
      </c>
      <c r="K1114" s="35">
        <f t="shared" si="120"/>
        <v>198.79999999999998</v>
      </c>
      <c r="L1114" s="33" t="s">
        <v>77</v>
      </c>
      <c r="M1114" s="33" t="s">
        <v>78</v>
      </c>
      <c r="N1114" s="33" t="s">
        <v>5914</v>
      </c>
      <c r="O1114" s="37" t="s">
        <v>80</v>
      </c>
      <c r="P1114" s="33" t="str">
        <f t="shared" si="121"/>
        <v>ja</v>
      </c>
      <c r="Q1114" s="33" t="str">
        <f t="shared" si="122"/>
        <v>2013–2016</v>
      </c>
      <c r="R1114" s="38">
        <f t="shared" si="123"/>
        <v>0.4</v>
      </c>
      <c r="S1114" s="35">
        <f t="shared" si="124"/>
        <v>119.27999999999999</v>
      </c>
      <c r="T1114" s="39"/>
      <c r="U1114" s="33" t="str">
        <f>IF(OR(T1114="x",ISNUMBER(MATCH(SUBSTITUTE(A1114,"-",""),Kundenbestand!$C$5:$C$3004,0)),ISNUMBER(MATCH(SUBSTITUTE(B1114,"-",""),Kundenbestand!$C$5:$C$3004,0))),"x","")</f>
        <v/>
      </c>
      <c r="V1114" s="35">
        <f t="shared" si="125"/>
        <v>0</v>
      </c>
    </row>
    <row r="1115" spans="1:22" x14ac:dyDescent="0.3">
      <c r="A1115" s="33" t="s">
        <v>5915</v>
      </c>
      <c r="B1115" s="33" t="s">
        <v>5916</v>
      </c>
      <c r="C1115" s="33" t="s">
        <v>233</v>
      </c>
      <c r="D1115" s="33" t="s">
        <v>868</v>
      </c>
      <c r="E1115" s="33" t="s">
        <v>5917</v>
      </c>
      <c r="F1115" s="33" t="s">
        <v>5918</v>
      </c>
      <c r="G1115" s="34">
        <v>42282</v>
      </c>
      <c r="H1115" s="33">
        <f t="shared" si="119"/>
        <v>2015</v>
      </c>
      <c r="I1115" s="35">
        <v>140</v>
      </c>
      <c r="J1115" s="36">
        <v>1.42</v>
      </c>
      <c r="K1115" s="35">
        <f t="shared" si="120"/>
        <v>198.79999999999998</v>
      </c>
      <c r="L1115" s="33" t="s">
        <v>77</v>
      </c>
      <c r="M1115" s="33" t="s">
        <v>78</v>
      </c>
      <c r="N1115" s="33" t="s">
        <v>5919</v>
      </c>
      <c r="O1115" s="37" t="s">
        <v>80</v>
      </c>
      <c r="P1115" s="33" t="str">
        <f t="shared" si="121"/>
        <v>ja</v>
      </c>
      <c r="Q1115" s="33" t="str">
        <f t="shared" si="122"/>
        <v>2013–2016</v>
      </c>
      <c r="R1115" s="38">
        <f t="shared" si="123"/>
        <v>0.4</v>
      </c>
      <c r="S1115" s="35">
        <f t="shared" si="124"/>
        <v>119.27999999999999</v>
      </c>
      <c r="T1115" s="39"/>
      <c r="U1115" s="33" t="str">
        <f>IF(OR(T1115="x",ISNUMBER(MATCH(SUBSTITUTE(A1115,"-",""),Kundenbestand!$C$5:$C$3004,0)),ISNUMBER(MATCH(SUBSTITUTE(B1115,"-",""),Kundenbestand!$C$5:$C$3004,0))),"x","")</f>
        <v/>
      </c>
      <c r="V1115" s="35">
        <f t="shared" si="125"/>
        <v>0</v>
      </c>
    </row>
    <row r="1116" spans="1:22" x14ac:dyDescent="0.3">
      <c r="A1116" s="33" t="s">
        <v>5920</v>
      </c>
      <c r="B1116" s="33" t="s">
        <v>5921</v>
      </c>
      <c r="C1116" s="33" t="s">
        <v>233</v>
      </c>
      <c r="D1116" s="33" t="s">
        <v>868</v>
      </c>
      <c r="E1116" s="33" t="s">
        <v>5922</v>
      </c>
      <c r="F1116" s="33" t="s">
        <v>5923</v>
      </c>
      <c r="G1116" s="34">
        <v>42476</v>
      </c>
      <c r="H1116" s="33">
        <f t="shared" si="119"/>
        <v>2016</v>
      </c>
      <c r="I1116" s="35">
        <v>140</v>
      </c>
      <c r="J1116" s="36">
        <v>1.42</v>
      </c>
      <c r="K1116" s="35">
        <f t="shared" si="120"/>
        <v>198.79999999999998</v>
      </c>
      <c r="L1116" s="33" t="s">
        <v>77</v>
      </c>
      <c r="M1116" s="33" t="s">
        <v>78</v>
      </c>
      <c r="N1116" s="33" t="s">
        <v>945</v>
      </c>
      <c r="O1116" s="37" t="s">
        <v>80</v>
      </c>
      <c r="P1116" s="33" t="str">
        <f t="shared" si="121"/>
        <v>ja</v>
      </c>
      <c r="Q1116" s="33" t="str">
        <f t="shared" si="122"/>
        <v>2013–2016</v>
      </c>
      <c r="R1116" s="38">
        <f t="shared" si="123"/>
        <v>0.4</v>
      </c>
      <c r="S1116" s="35">
        <f t="shared" si="124"/>
        <v>119.27999999999999</v>
      </c>
      <c r="T1116" s="39"/>
      <c r="U1116" s="33" t="str">
        <f>IF(OR(T1116="x",ISNUMBER(MATCH(SUBSTITUTE(A1116,"-",""),Kundenbestand!$C$5:$C$3004,0)),ISNUMBER(MATCH(SUBSTITUTE(B1116,"-",""),Kundenbestand!$C$5:$C$3004,0))),"x","")</f>
        <v/>
      </c>
      <c r="V1116" s="35">
        <f t="shared" si="125"/>
        <v>0</v>
      </c>
    </row>
    <row r="1117" spans="1:22" x14ac:dyDescent="0.3">
      <c r="A1117" s="33" t="s">
        <v>5924</v>
      </c>
      <c r="B1117" s="33" t="s">
        <v>5925</v>
      </c>
      <c r="C1117" s="33" t="s">
        <v>233</v>
      </c>
      <c r="D1117" s="33" t="s">
        <v>868</v>
      </c>
      <c r="E1117" s="33" t="s">
        <v>5926</v>
      </c>
      <c r="F1117" s="33" t="s">
        <v>5927</v>
      </c>
      <c r="G1117" s="34">
        <v>42281</v>
      </c>
      <c r="H1117" s="33">
        <f t="shared" si="119"/>
        <v>2015</v>
      </c>
      <c r="I1117" s="35">
        <v>140</v>
      </c>
      <c r="J1117" s="36">
        <v>1.42</v>
      </c>
      <c r="K1117" s="35">
        <f t="shared" si="120"/>
        <v>198.79999999999998</v>
      </c>
      <c r="L1117" s="33" t="s">
        <v>77</v>
      </c>
      <c r="M1117" s="33" t="s">
        <v>78</v>
      </c>
      <c r="N1117" s="33" t="s">
        <v>5928</v>
      </c>
      <c r="O1117" s="37" t="s">
        <v>80</v>
      </c>
      <c r="P1117" s="33" t="str">
        <f t="shared" si="121"/>
        <v>ja</v>
      </c>
      <c r="Q1117" s="33" t="str">
        <f t="shared" si="122"/>
        <v>2013–2016</v>
      </c>
      <c r="R1117" s="38">
        <f t="shared" si="123"/>
        <v>0.4</v>
      </c>
      <c r="S1117" s="35">
        <f t="shared" si="124"/>
        <v>119.27999999999999</v>
      </c>
      <c r="T1117" s="39"/>
      <c r="U1117" s="33" t="str">
        <f>IF(OR(T1117="x",ISNUMBER(MATCH(SUBSTITUTE(A1117,"-",""),Kundenbestand!$C$5:$C$3004,0)),ISNUMBER(MATCH(SUBSTITUTE(B1117,"-",""),Kundenbestand!$C$5:$C$3004,0))),"x","")</f>
        <v/>
      </c>
      <c r="V1117" s="35">
        <f t="shared" si="125"/>
        <v>0</v>
      </c>
    </row>
    <row r="1118" spans="1:22" x14ac:dyDescent="0.3">
      <c r="A1118" s="33" t="s">
        <v>5929</v>
      </c>
      <c r="B1118" s="33" t="s">
        <v>5930</v>
      </c>
      <c r="C1118" s="33" t="s">
        <v>233</v>
      </c>
      <c r="D1118" s="33" t="s">
        <v>5931</v>
      </c>
      <c r="E1118" s="33" t="s">
        <v>5932</v>
      </c>
      <c r="F1118" s="33"/>
      <c r="G1118" s="34">
        <v>42310</v>
      </c>
      <c r="H1118" s="33">
        <f t="shared" si="119"/>
        <v>2015</v>
      </c>
      <c r="I1118" s="35">
        <v>112</v>
      </c>
      <c r="J1118" s="36">
        <v>1.42</v>
      </c>
      <c r="K1118" s="35">
        <f t="shared" si="120"/>
        <v>159.04</v>
      </c>
      <c r="L1118" s="33" t="s">
        <v>77</v>
      </c>
      <c r="M1118" s="33" t="s">
        <v>78</v>
      </c>
      <c r="N1118" s="33" t="s">
        <v>5933</v>
      </c>
      <c r="O1118" s="37" t="s">
        <v>87</v>
      </c>
      <c r="P1118" s="33" t="str">
        <f t="shared" si="121"/>
        <v>ja</v>
      </c>
      <c r="Q1118" s="33" t="str">
        <f t="shared" si="122"/>
        <v>2013–2016</v>
      </c>
      <c r="R1118" s="38">
        <f t="shared" si="123"/>
        <v>0.4</v>
      </c>
      <c r="S1118" s="35">
        <f t="shared" si="124"/>
        <v>95.423999999999992</v>
      </c>
      <c r="T1118" s="39"/>
      <c r="U1118" s="33" t="str">
        <f>IF(OR(T1118="x",ISNUMBER(MATCH(SUBSTITUTE(A1118,"-",""),Kundenbestand!$C$5:$C$3004,0)),ISNUMBER(MATCH(SUBSTITUTE(B1118,"-",""),Kundenbestand!$C$5:$C$3004,0))),"x","")</f>
        <v/>
      </c>
      <c r="V1118" s="35">
        <f t="shared" si="125"/>
        <v>0</v>
      </c>
    </row>
    <row r="1119" spans="1:22" x14ac:dyDescent="0.3">
      <c r="A1119" s="33" t="s">
        <v>5934</v>
      </c>
      <c r="B1119" s="33" t="s">
        <v>5935</v>
      </c>
      <c r="C1119" s="33" t="s">
        <v>233</v>
      </c>
      <c r="D1119" s="33" t="s">
        <v>5936</v>
      </c>
      <c r="E1119" s="33" t="s">
        <v>5937</v>
      </c>
      <c r="F1119" s="33" t="s">
        <v>5938</v>
      </c>
      <c r="G1119" s="34">
        <v>42281</v>
      </c>
      <c r="H1119" s="33">
        <f t="shared" si="119"/>
        <v>2015</v>
      </c>
      <c r="I1119" s="35">
        <v>105</v>
      </c>
      <c r="J1119" s="36">
        <v>1.42</v>
      </c>
      <c r="K1119" s="35">
        <f t="shared" si="120"/>
        <v>149.1</v>
      </c>
      <c r="L1119" s="33" t="s">
        <v>77</v>
      </c>
      <c r="M1119" s="33" t="s">
        <v>78</v>
      </c>
      <c r="N1119" s="33" t="s">
        <v>5939</v>
      </c>
      <c r="O1119" s="37" t="s">
        <v>80</v>
      </c>
      <c r="P1119" s="33" t="str">
        <f t="shared" si="121"/>
        <v>ja</v>
      </c>
      <c r="Q1119" s="33" t="str">
        <f t="shared" si="122"/>
        <v>2013–2016</v>
      </c>
      <c r="R1119" s="38">
        <f t="shared" si="123"/>
        <v>0.4</v>
      </c>
      <c r="S1119" s="35">
        <f t="shared" si="124"/>
        <v>89.46</v>
      </c>
      <c r="T1119" s="39"/>
      <c r="U1119" s="33" t="str">
        <f>IF(OR(T1119="x",ISNUMBER(MATCH(SUBSTITUTE(A1119,"-",""),Kundenbestand!$C$5:$C$3004,0)),ISNUMBER(MATCH(SUBSTITUTE(B1119,"-",""),Kundenbestand!$C$5:$C$3004,0))),"x","")</f>
        <v/>
      </c>
      <c r="V1119" s="35">
        <f t="shared" si="125"/>
        <v>0</v>
      </c>
    </row>
    <row r="1120" spans="1:22" x14ac:dyDescent="0.3">
      <c r="A1120" s="33" t="s">
        <v>5940</v>
      </c>
      <c r="B1120" s="33" t="s">
        <v>5941</v>
      </c>
      <c r="C1120" s="33" t="s">
        <v>233</v>
      </c>
      <c r="D1120" s="33" t="s">
        <v>5942</v>
      </c>
      <c r="E1120" s="33" t="s">
        <v>5943</v>
      </c>
      <c r="F1120" s="33" t="s">
        <v>5944</v>
      </c>
      <c r="G1120" s="34">
        <v>41169</v>
      </c>
      <c r="H1120" s="33">
        <f t="shared" si="119"/>
        <v>2012</v>
      </c>
      <c r="I1120" s="35">
        <v>140</v>
      </c>
      <c r="J1120" s="36">
        <v>1.42</v>
      </c>
      <c r="K1120" s="35">
        <f t="shared" si="120"/>
        <v>198.79999999999998</v>
      </c>
      <c r="L1120" s="33" t="s">
        <v>77</v>
      </c>
      <c r="M1120" s="33" t="s">
        <v>78</v>
      </c>
      <c r="N1120" s="33" t="s">
        <v>523</v>
      </c>
      <c r="O1120" s="37" t="s">
        <v>87</v>
      </c>
      <c r="P1120" s="33" t="str">
        <f t="shared" si="121"/>
        <v>ja</v>
      </c>
      <c r="Q1120" s="33" t="str">
        <f t="shared" si="122"/>
        <v>bis 2012</v>
      </c>
      <c r="R1120" s="38">
        <f t="shared" si="123"/>
        <v>0.5</v>
      </c>
      <c r="S1120" s="35">
        <f t="shared" si="124"/>
        <v>99.399999999999991</v>
      </c>
      <c r="T1120" s="39"/>
      <c r="U1120" s="33" t="str">
        <f>IF(OR(T1120="x",ISNUMBER(MATCH(SUBSTITUTE(A1120,"-",""),Kundenbestand!$C$5:$C$3004,0)),ISNUMBER(MATCH(SUBSTITUTE(B1120,"-",""),Kundenbestand!$C$5:$C$3004,0))),"x","")</f>
        <v/>
      </c>
      <c r="V1120" s="35">
        <f t="shared" si="125"/>
        <v>0</v>
      </c>
    </row>
    <row r="1121" spans="1:22" x14ac:dyDescent="0.3">
      <c r="A1121" s="33" t="s">
        <v>5945</v>
      </c>
      <c r="B1121" s="33" t="s">
        <v>5946</v>
      </c>
      <c r="C1121" s="33" t="s">
        <v>233</v>
      </c>
      <c r="D1121" s="33" t="s">
        <v>696</v>
      </c>
      <c r="E1121" s="33" t="s">
        <v>5947</v>
      </c>
      <c r="F1121" s="33" t="s">
        <v>5948</v>
      </c>
      <c r="G1121" s="34">
        <v>37284</v>
      </c>
      <c r="H1121" s="33">
        <f t="shared" si="119"/>
        <v>2002</v>
      </c>
      <c r="I1121" s="35">
        <v>154.01</v>
      </c>
      <c r="J1121" s="36">
        <v>1.42</v>
      </c>
      <c r="K1121" s="35">
        <f t="shared" si="120"/>
        <v>218.69419999999997</v>
      </c>
      <c r="L1121" s="33" t="s">
        <v>77</v>
      </c>
      <c r="M1121" s="33" t="s">
        <v>78</v>
      </c>
      <c r="N1121" s="33" t="s">
        <v>5949</v>
      </c>
      <c r="O1121" s="37" t="s">
        <v>87</v>
      </c>
      <c r="P1121" s="33" t="str">
        <f t="shared" si="121"/>
        <v>ja</v>
      </c>
      <c r="Q1121" s="33" t="str">
        <f t="shared" si="122"/>
        <v>bis 2012</v>
      </c>
      <c r="R1121" s="38">
        <f t="shared" si="123"/>
        <v>0.5</v>
      </c>
      <c r="S1121" s="35">
        <f t="shared" si="124"/>
        <v>109.34709999999998</v>
      </c>
      <c r="T1121" s="39"/>
      <c r="U1121" s="33" t="str">
        <f>IF(OR(T1121="x",ISNUMBER(MATCH(SUBSTITUTE(A1121,"-",""),Kundenbestand!$C$5:$C$3004,0)),ISNUMBER(MATCH(SUBSTITUTE(B1121,"-",""),Kundenbestand!$C$5:$C$3004,0))),"x","")</f>
        <v/>
      </c>
      <c r="V1121" s="35">
        <f t="shared" si="125"/>
        <v>0</v>
      </c>
    </row>
    <row r="1122" spans="1:22" x14ac:dyDescent="0.3">
      <c r="A1122" s="33" t="s">
        <v>5950</v>
      </c>
      <c r="B1122" s="33" t="s">
        <v>5951</v>
      </c>
      <c r="C1122" s="33" t="s">
        <v>233</v>
      </c>
      <c r="D1122" s="33" t="s">
        <v>5952</v>
      </c>
      <c r="E1122" s="33" t="s">
        <v>5953</v>
      </c>
      <c r="F1122" s="33" t="s">
        <v>5954</v>
      </c>
      <c r="G1122" s="34">
        <v>41016</v>
      </c>
      <c r="H1122" s="33">
        <f t="shared" si="119"/>
        <v>2012</v>
      </c>
      <c r="I1122" s="35">
        <v>140</v>
      </c>
      <c r="J1122" s="36">
        <v>1.42</v>
      </c>
      <c r="K1122" s="35">
        <f t="shared" si="120"/>
        <v>198.79999999999998</v>
      </c>
      <c r="L1122" s="33" t="s">
        <v>77</v>
      </c>
      <c r="M1122" s="33" t="s">
        <v>78</v>
      </c>
      <c r="N1122" s="33" t="s">
        <v>5955</v>
      </c>
      <c r="O1122" s="37" t="s">
        <v>87</v>
      </c>
      <c r="P1122" s="33" t="str">
        <f t="shared" si="121"/>
        <v>ja</v>
      </c>
      <c r="Q1122" s="33" t="str">
        <f t="shared" si="122"/>
        <v>bis 2012</v>
      </c>
      <c r="R1122" s="38">
        <f t="shared" si="123"/>
        <v>0.5</v>
      </c>
      <c r="S1122" s="35">
        <f t="shared" si="124"/>
        <v>99.399999999999991</v>
      </c>
      <c r="T1122" s="39"/>
      <c r="U1122" s="33" t="str">
        <f>IF(OR(T1122="x",ISNUMBER(MATCH(SUBSTITUTE(A1122,"-",""),Kundenbestand!$C$5:$C$3004,0)),ISNUMBER(MATCH(SUBSTITUTE(B1122,"-",""),Kundenbestand!$C$5:$C$3004,0))),"x","")</f>
        <v/>
      </c>
      <c r="V1122" s="35">
        <f t="shared" si="125"/>
        <v>0</v>
      </c>
    </row>
    <row r="1123" spans="1:22" x14ac:dyDescent="0.3">
      <c r="A1123" s="33" t="s">
        <v>5956</v>
      </c>
      <c r="B1123" s="33" t="s">
        <v>5957</v>
      </c>
      <c r="C1123" s="33" t="s">
        <v>233</v>
      </c>
      <c r="D1123" s="33" t="s">
        <v>5958</v>
      </c>
      <c r="E1123" s="33" t="s">
        <v>5959</v>
      </c>
      <c r="F1123" s="33" t="s">
        <v>5960</v>
      </c>
      <c r="G1123" s="34">
        <v>34301</v>
      </c>
      <c r="H1123" s="33">
        <f t="shared" si="119"/>
        <v>1993</v>
      </c>
      <c r="I1123" s="35">
        <v>118.99</v>
      </c>
      <c r="J1123" s="36">
        <v>1.42</v>
      </c>
      <c r="K1123" s="35">
        <f t="shared" si="120"/>
        <v>168.96579999999997</v>
      </c>
      <c r="L1123" s="33" t="s">
        <v>77</v>
      </c>
      <c r="M1123" s="33" t="s">
        <v>78</v>
      </c>
      <c r="N1123" s="33" t="s">
        <v>711</v>
      </c>
      <c r="O1123" s="37" t="s">
        <v>87</v>
      </c>
      <c r="P1123" s="33" t="str">
        <f t="shared" si="121"/>
        <v>ja</v>
      </c>
      <c r="Q1123" s="33" t="str">
        <f t="shared" si="122"/>
        <v>bis 2012</v>
      </c>
      <c r="R1123" s="38">
        <f t="shared" si="123"/>
        <v>0.5</v>
      </c>
      <c r="S1123" s="35">
        <f t="shared" si="124"/>
        <v>84.482899999999987</v>
      </c>
      <c r="T1123" s="39"/>
      <c r="U1123" s="33" t="str">
        <f>IF(OR(T1123="x",ISNUMBER(MATCH(SUBSTITUTE(A1123,"-",""),Kundenbestand!$C$5:$C$3004,0)),ISNUMBER(MATCH(SUBSTITUTE(B1123,"-",""),Kundenbestand!$C$5:$C$3004,0))),"x","")</f>
        <v/>
      </c>
      <c r="V1123" s="35">
        <f t="shared" si="125"/>
        <v>0</v>
      </c>
    </row>
    <row r="1124" spans="1:22" x14ac:dyDescent="0.3">
      <c r="A1124" s="33" t="s">
        <v>5961</v>
      </c>
      <c r="B1124" s="33" t="s">
        <v>5962</v>
      </c>
      <c r="C1124" s="33" t="s">
        <v>233</v>
      </c>
      <c r="D1124" s="33" t="s">
        <v>5963</v>
      </c>
      <c r="E1124" s="33" t="s">
        <v>5964</v>
      </c>
      <c r="F1124" s="33" t="s">
        <v>5965</v>
      </c>
      <c r="G1124" s="34">
        <v>38166</v>
      </c>
      <c r="H1124" s="33">
        <f t="shared" si="119"/>
        <v>2004</v>
      </c>
      <c r="I1124" s="35">
        <v>161</v>
      </c>
      <c r="J1124" s="36">
        <v>1.42</v>
      </c>
      <c r="K1124" s="35">
        <f t="shared" si="120"/>
        <v>228.61999999999998</v>
      </c>
      <c r="L1124" s="33" t="s">
        <v>77</v>
      </c>
      <c r="M1124" s="33" t="s">
        <v>78</v>
      </c>
      <c r="N1124" s="33" t="s">
        <v>5966</v>
      </c>
      <c r="O1124" s="37" t="s">
        <v>87</v>
      </c>
      <c r="P1124" s="33" t="str">
        <f t="shared" si="121"/>
        <v>ja</v>
      </c>
      <c r="Q1124" s="33" t="str">
        <f t="shared" si="122"/>
        <v>bis 2012</v>
      </c>
      <c r="R1124" s="38">
        <f t="shared" si="123"/>
        <v>0.5</v>
      </c>
      <c r="S1124" s="35">
        <f t="shared" si="124"/>
        <v>114.30999999999999</v>
      </c>
      <c r="T1124" s="39"/>
      <c r="U1124" s="33" t="str">
        <f>IF(OR(T1124="x",ISNUMBER(MATCH(SUBSTITUTE(A1124,"-",""),Kundenbestand!$C$5:$C$3004,0)),ISNUMBER(MATCH(SUBSTITUTE(B1124,"-",""),Kundenbestand!$C$5:$C$3004,0))),"x","")</f>
        <v/>
      </c>
      <c r="V1124" s="35">
        <f t="shared" si="125"/>
        <v>0</v>
      </c>
    </row>
    <row r="1125" spans="1:22" x14ac:dyDescent="0.3">
      <c r="A1125" s="33" t="s">
        <v>5967</v>
      </c>
      <c r="B1125" s="33" t="s">
        <v>5968</v>
      </c>
      <c r="C1125" s="33" t="s">
        <v>233</v>
      </c>
      <c r="D1125" s="33" t="s">
        <v>765</v>
      </c>
      <c r="E1125" s="33" t="s">
        <v>5969</v>
      </c>
      <c r="F1125" s="33" t="s">
        <v>5970</v>
      </c>
      <c r="G1125" s="34">
        <v>37957</v>
      </c>
      <c r="H1125" s="33">
        <f t="shared" si="119"/>
        <v>2003</v>
      </c>
      <c r="I1125" s="35">
        <v>118.99</v>
      </c>
      <c r="J1125" s="36">
        <v>1.42</v>
      </c>
      <c r="K1125" s="35">
        <f t="shared" si="120"/>
        <v>168.96579999999997</v>
      </c>
      <c r="L1125" s="33" t="s">
        <v>77</v>
      </c>
      <c r="M1125" s="33" t="s">
        <v>78</v>
      </c>
      <c r="N1125" s="33" t="s">
        <v>5971</v>
      </c>
      <c r="O1125" s="37" t="s">
        <v>94</v>
      </c>
      <c r="P1125" s="33" t="str">
        <f t="shared" si="121"/>
        <v>ja</v>
      </c>
      <c r="Q1125" s="33" t="str">
        <f t="shared" si="122"/>
        <v>bis 2012</v>
      </c>
      <c r="R1125" s="38">
        <f t="shared" si="123"/>
        <v>0.5</v>
      </c>
      <c r="S1125" s="35">
        <f t="shared" si="124"/>
        <v>84.482899999999987</v>
      </c>
      <c r="T1125" s="39"/>
      <c r="U1125" s="33" t="str">
        <f>IF(OR(T1125="x",ISNUMBER(MATCH(SUBSTITUTE(A1125,"-",""),Kundenbestand!$C$5:$C$3004,0)),ISNUMBER(MATCH(SUBSTITUTE(B1125,"-",""),Kundenbestand!$C$5:$C$3004,0))),"x","")</f>
        <v/>
      </c>
      <c r="V1125" s="35">
        <f t="shared" si="125"/>
        <v>0</v>
      </c>
    </row>
    <row r="1126" spans="1:22" x14ac:dyDescent="0.3">
      <c r="A1126" s="33" t="s">
        <v>5972</v>
      </c>
      <c r="B1126" s="33" t="s">
        <v>5973</v>
      </c>
      <c r="C1126" s="33" t="s">
        <v>233</v>
      </c>
      <c r="D1126" s="33" t="s">
        <v>5974</v>
      </c>
      <c r="E1126" s="33" t="s">
        <v>5975</v>
      </c>
      <c r="F1126" s="33"/>
      <c r="G1126" s="34">
        <v>40860</v>
      </c>
      <c r="H1126" s="33">
        <f t="shared" si="119"/>
        <v>2011</v>
      </c>
      <c r="I1126" s="35">
        <v>168</v>
      </c>
      <c r="J1126" s="36">
        <v>1.42</v>
      </c>
      <c r="K1126" s="35">
        <f t="shared" si="120"/>
        <v>238.56</v>
      </c>
      <c r="L1126" s="33" t="s">
        <v>77</v>
      </c>
      <c r="M1126" s="33" t="s">
        <v>78</v>
      </c>
      <c r="N1126" s="33" t="s">
        <v>5976</v>
      </c>
      <c r="O1126" s="37" t="s">
        <v>87</v>
      </c>
      <c r="P1126" s="33" t="str">
        <f t="shared" si="121"/>
        <v>ja</v>
      </c>
      <c r="Q1126" s="33" t="str">
        <f t="shared" si="122"/>
        <v>bis 2012</v>
      </c>
      <c r="R1126" s="38">
        <f t="shared" si="123"/>
        <v>0.5</v>
      </c>
      <c r="S1126" s="35">
        <f t="shared" si="124"/>
        <v>119.28</v>
      </c>
      <c r="T1126" s="39"/>
      <c r="U1126" s="33" t="str">
        <f>IF(OR(T1126="x",ISNUMBER(MATCH(SUBSTITUTE(A1126,"-",""),Kundenbestand!$C$5:$C$3004,0)),ISNUMBER(MATCH(SUBSTITUTE(B1126,"-",""),Kundenbestand!$C$5:$C$3004,0))),"x","")</f>
        <v/>
      </c>
      <c r="V1126" s="35">
        <f t="shared" si="125"/>
        <v>0</v>
      </c>
    </row>
    <row r="1127" spans="1:22" x14ac:dyDescent="0.3">
      <c r="A1127" s="33" t="s">
        <v>5977</v>
      </c>
      <c r="B1127" s="33" t="s">
        <v>5978</v>
      </c>
      <c r="C1127" s="33" t="s">
        <v>233</v>
      </c>
      <c r="D1127" s="33" t="s">
        <v>5815</v>
      </c>
      <c r="E1127" s="33" t="s">
        <v>5979</v>
      </c>
      <c r="F1127" s="33" t="s">
        <v>5980</v>
      </c>
      <c r="G1127" s="34">
        <v>42518</v>
      </c>
      <c r="H1127" s="33">
        <f t="shared" si="119"/>
        <v>2016</v>
      </c>
      <c r="I1127" s="35">
        <v>112</v>
      </c>
      <c r="J1127" s="36">
        <v>1.42</v>
      </c>
      <c r="K1127" s="35">
        <f t="shared" si="120"/>
        <v>159.04</v>
      </c>
      <c r="L1127" s="33" t="s">
        <v>77</v>
      </c>
      <c r="M1127" s="33" t="s">
        <v>78</v>
      </c>
      <c r="N1127" s="33" t="s">
        <v>5981</v>
      </c>
      <c r="O1127" s="37" t="s">
        <v>87</v>
      </c>
      <c r="P1127" s="33" t="str">
        <f t="shared" si="121"/>
        <v>ja</v>
      </c>
      <c r="Q1127" s="33" t="str">
        <f t="shared" si="122"/>
        <v>2013–2016</v>
      </c>
      <c r="R1127" s="38">
        <f t="shared" si="123"/>
        <v>0.4</v>
      </c>
      <c r="S1127" s="35">
        <f t="shared" si="124"/>
        <v>95.423999999999992</v>
      </c>
      <c r="T1127" s="39"/>
      <c r="U1127" s="33" t="str">
        <f>IF(OR(T1127="x",ISNUMBER(MATCH(SUBSTITUTE(A1127,"-",""),Kundenbestand!$C$5:$C$3004,0)),ISNUMBER(MATCH(SUBSTITUTE(B1127,"-",""),Kundenbestand!$C$5:$C$3004,0))),"x","")</f>
        <v/>
      </c>
      <c r="V1127" s="35">
        <f t="shared" si="125"/>
        <v>0</v>
      </c>
    </row>
    <row r="1128" spans="1:22" x14ac:dyDescent="0.3">
      <c r="A1128" s="33" t="s">
        <v>5982</v>
      </c>
      <c r="B1128" s="33" t="s">
        <v>5983</v>
      </c>
      <c r="C1128" s="33" t="s">
        <v>233</v>
      </c>
      <c r="D1128" s="33" t="s">
        <v>5931</v>
      </c>
      <c r="E1128" s="33" t="s">
        <v>5984</v>
      </c>
      <c r="F1128" s="33" t="s">
        <v>5985</v>
      </c>
      <c r="G1128" s="34">
        <v>42478</v>
      </c>
      <c r="H1128" s="33">
        <f t="shared" si="119"/>
        <v>2016</v>
      </c>
      <c r="I1128" s="35">
        <v>161</v>
      </c>
      <c r="J1128" s="36">
        <v>1.42</v>
      </c>
      <c r="K1128" s="35">
        <f t="shared" si="120"/>
        <v>228.61999999999998</v>
      </c>
      <c r="L1128" s="33" t="s">
        <v>77</v>
      </c>
      <c r="M1128" s="33" t="s">
        <v>78</v>
      </c>
      <c r="N1128" s="33" t="s">
        <v>5986</v>
      </c>
      <c r="O1128" s="37" t="s">
        <v>87</v>
      </c>
      <c r="P1128" s="33" t="str">
        <f t="shared" si="121"/>
        <v>ja</v>
      </c>
      <c r="Q1128" s="33" t="str">
        <f t="shared" si="122"/>
        <v>2013–2016</v>
      </c>
      <c r="R1128" s="38">
        <f t="shared" si="123"/>
        <v>0.4</v>
      </c>
      <c r="S1128" s="35">
        <f t="shared" si="124"/>
        <v>137.17199999999997</v>
      </c>
      <c r="T1128" s="39"/>
      <c r="U1128" s="33" t="str">
        <f>IF(OR(T1128="x",ISNUMBER(MATCH(SUBSTITUTE(A1128,"-",""),Kundenbestand!$C$5:$C$3004,0)),ISNUMBER(MATCH(SUBSTITUTE(B1128,"-",""),Kundenbestand!$C$5:$C$3004,0))),"x","")</f>
        <v/>
      </c>
      <c r="V1128" s="35">
        <f t="shared" si="125"/>
        <v>0</v>
      </c>
    </row>
    <row r="1129" spans="1:22" x14ac:dyDescent="0.3">
      <c r="A1129" s="33" t="s">
        <v>5987</v>
      </c>
      <c r="B1129" s="33" t="s">
        <v>5988</v>
      </c>
      <c r="C1129" s="33" t="s">
        <v>233</v>
      </c>
      <c r="D1129" s="33" t="s">
        <v>2207</v>
      </c>
      <c r="E1129" s="33" t="s">
        <v>5989</v>
      </c>
      <c r="F1129" s="33" t="s">
        <v>5990</v>
      </c>
      <c r="G1129" s="34">
        <v>42282</v>
      </c>
      <c r="H1129" s="33">
        <f t="shared" si="119"/>
        <v>2015</v>
      </c>
      <c r="I1129" s="35">
        <v>154.01</v>
      </c>
      <c r="J1129" s="36">
        <v>1.42</v>
      </c>
      <c r="K1129" s="35">
        <f t="shared" si="120"/>
        <v>218.69419999999997</v>
      </c>
      <c r="L1129" s="33" t="s">
        <v>77</v>
      </c>
      <c r="M1129" s="33" t="s">
        <v>78</v>
      </c>
      <c r="N1129" s="33" t="s">
        <v>5991</v>
      </c>
      <c r="O1129" s="37" t="s">
        <v>87</v>
      </c>
      <c r="P1129" s="33" t="str">
        <f t="shared" si="121"/>
        <v>ja</v>
      </c>
      <c r="Q1129" s="33" t="str">
        <f t="shared" si="122"/>
        <v>2013–2016</v>
      </c>
      <c r="R1129" s="38">
        <f t="shared" si="123"/>
        <v>0.4</v>
      </c>
      <c r="S1129" s="35">
        <f t="shared" si="124"/>
        <v>131.21651999999997</v>
      </c>
      <c r="T1129" s="39"/>
      <c r="U1129" s="33" t="str">
        <f>IF(OR(T1129="x",ISNUMBER(MATCH(SUBSTITUTE(A1129,"-",""),Kundenbestand!$C$5:$C$3004,0)),ISNUMBER(MATCH(SUBSTITUTE(B1129,"-",""),Kundenbestand!$C$5:$C$3004,0))),"x","")</f>
        <v/>
      </c>
      <c r="V1129" s="35">
        <f t="shared" si="125"/>
        <v>0</v>
      </c>
    </row>
    <row r="1130" spans="1:22" x14ac:dyDescent="0.3">
      <c r="A1130" s="33" t="s">
        <v>5992</v>
      </c>
      <c r="B1130" s="33" t="s">
        <v>5993</v>
      </c>
      <c r="C1130" s="33" t="s">
        <v>233</v>
      </c>
      <c r="D1130" s="33" t="s">
        <v>708</v>
      </c>
      <c r="E1130" s="33" t="s">
        <v>5994</v>
      </c>
      <c r="F1130" s="33" t="s">
        <v>5995</v>
      </c>
      <c r="G1130" s="34">
        <v>42442</v>
      </c>
      <c r="H1130" s="33">
        <f t="shared" si="119"/>
        <v>2016</v>
      </c>
      <c r="I1130" s="35">
        <v>175</v>
      </c>
      <c r="J1130" s="36">
        <v>1.42</v>
      </c>
      <c r="K1130" s="35">
        <f t="shared" si="120"/>
        <v>248.5</v>
      </c>
      <c r="L1130" s="33" t="s">
        <v>77</v>
      </c>
      <c r="M1130" s="33" t="s">
        <v>78</v>
      </c>
      <c r="N1130" s="33" t="s">
        <v>5996</v>
      </c>
      <c r="O1130" s="37" t="s">
        <v>94</v>
      </c>
      <c r="P1130" s="33" t="str">
        <f t="shared" si="121"/>
        <v>ja</v>
      </c>
      <c r="Q1130" s="33" t="str">
        <f t="shared" si="122"/>
        <v>2013–2016</v>
      </c>
      <c r="R1130" s="38">
        <f t="shared" si="123"/>
        <v>0.4</v>
      </c>
      <c r="S1130" s="35">
        <f t="shared" si="124"/>
        <v>149.1</v>
      </c>
      <c r="T1130" s="39"/>
      <c r="U1130" s="33" t="str">
        <f>IF(OR(T1130="x",ISNUMBER(MATCH(SUBSTITUTE(A1130,"-",""),Kundenbestand!$C$5:$C$3004,0)),ISNUMBER(MATCH(SUBSTITUTE(B1130,"-",""),Kundenbestand!$C$5:$C$3004,0))),"x","")</f>
        <v/>
      </c>
      <c r="V1130" s="35">
        <f t="shared" si="125"/>
        <v>0</v>
      </c>
    </row>
    <row r="1131" spans="1:22" x14ac:dyDescent="0.3">
      <c r="A1131" s="33" t="s">
        <v>5997</v>
      </c>
      <c r="B1131" s="33" t="s">
        <v>5998</v>
      </c>
      <c r="C1131" s="33" t="s">
        <v>233</v>
      </c>
      <c r="D1131" s="33" t="s">
        <v>708</v>
      </c>
      <c r="E1131" s="33" t="s">
        <v>5999</v>
      </c>
      <c r="F1131" s="33" t="s">
        <v>6000</v>
      </c>
      <c r="G1131" s="34">
        <v>42441</v>
      </c>
      <c r="H1131" s="33">
        <f t="shared" si="119"/>
        <v>2016</v>
      </c>
      <c r="I1131" s="35">
        <v>168</v>
      </c>
      <c r="J1131" s="36">
        <v>1.42</v>
      </c>
      <c r="K1131" s="35">
        <f t="shared" si="120"/>
        <v>238.56</v>
      </c>
      <c r="L1131" s="33" t="s">
        <v>77</v>
      </c>
      <c r="M1131" s="33" t="s">
        <v>78</v>
      </c>
      <c r="N1131" s="33" t="s">
        <v>6001</v>
      </c>
      <c r="O1131" s="37" t="s">
        <v>94</v>
      </c>
      <c r="P1131" s="33" t="str">
        <f t="shared" si="121"/>
        <v>ja</v>
      </c>
      <c r="Q1131" s="33" t="str">
        <f t="shared" si="122"/>
        <v>2013–2016</v>
      </c>
      <c r="R1131" s="38">
        <f t="shared" si="123"/>
        <v>0.4</v>
      </c>
      <c r="S1131" s="35">
        <f t="shared" si="124"/>
        <v>143.136</v>
      </c>
      <c r="T1131" s="39"/>
      <c r="U1131" s="33" t="str">
        <f>IF(OR(T1131="x",ISNUMBER(MATCH(SUBSTITUTE(A1131,"-",""),Kundenbestand!$C$5:$C$3004,0)),ISNUMBER(MATCH(SUBSTITUTE(B1131,"-",""),Kundenbestand!$C$5:$C$3004,0))),"x","")</f>
        <v/>
      </c>
      <c r="V1131" s="35">
        <f t="shared" si="125"/>
        <v>0</v>
      </c>
    </row>
    <row r="1132" spans="1:22" x14ac:dyDescent="0.3">
      <c r="A1132" s="33" t="s">
        <v>6002</v>
      </c>
      <c r="B1132" s="33" t="s">
        <v>6003</v>
      </c>
      <c r="C1132" s="33" t="s">
        <v>233</v>
      </c>
      <c r="D1132" s="33" t="s">
        <v>765</v>
      </c>
      <c r="E1132" s="33" t="s">
        <v>6004</v>
      </c>
      <c r="F1132" s="33" t="s">
        <v>6005</v>
      </c>
      <c r="G1132" s="34">
        <v>42476</v>
      </c>
      <c r="H1132" s="33">
        <f t="shared" si="119"/>
        <v>2016</v>
      </c>
      <c r="I1132" s="35">
        <v>140</v>
      </c>
      <c r="J1132" s="36">
        <v>1.42</v>
      </c>
      <c r="K1132" s="35">
        <f t="shared" si="120"/>
        <v>198.79999999999998</v>
      </c>
      <c r="L1132" s="33" t="s">
        <v>77</v>
      </c>
      <c r="M1132" s="33" t="s">
        <v>78</v>
      </c>
      <c r="N1132" s="33" t="s">
        <v>6006</v>
      </c>
      <c r="O1132" s="37" t="s">
        <v>94</v>
      </c>
      <c r="P1132" s="33" t="str">
        <f t="shared" si="121"/>
        <v>ja</v>
      </c>
      <c r="Q1132" s="33" t="str">
        <f t="shared" si="122"/>
        <v>2013–2016</v>
      </c>
      <c r="R1132" s="38">
        <f t="shared" si="123"/>
        <v>0.4</v>
      </c>
      <c r="S1132" s="35">
        <f t="shared" si="124"/>
        <v>119.27999999999999</v>
      </c>
      <c r="T1132" s="39"/>
      <c r="U1132" s="33" t="str">
        <f>IF(OR(T1132="x",ISNUMBER(MATCH(SUBSTITUTE(A1132,"-",""),Kundenbestand!$C$5:$C$3004,0)),ISNUMBER(MATCH(SUBSTITUTE(B1132,"-",""),Kundenbestand!$C$5:$C$3004,0))),"x","")</f>
        <v/>
      </c>
      <c r="V1132" s="35">
        <f t="shared" si="125"/>
        <v>0</v>
      </c>
    </row>
    <row r="1133" spans="1:22" x14ac:dyDescent="0.3">
      <c r="A1133" s="33" t="s">
        <v>6007</v>
      </c>
      <c r="B1133" s="33" t="s">
        <v>6008</v>
      </c>
      <c r="C1133" s="33" t="s">
        <v>233</v>
      </c>
      <c r="D1133" s="33" t="s">
        <v>765</v>
      </c>
      <c r="E1133" s="33" t="s">
        <v>6009</v>
      </c>
      <c r="F1133" s="33" t="s">
        <v>6010</v>
      </c>
      <c r="G1133" s="34">
        <v>42422</v>
      </c>
      <c r="H1133" s="33">
        <f t="shared" si="119"/>
        <v>2016</v>
      </c>
      <c r="I1133" s="35">
        <v>140</v>
      </c>
      <c r="J1133" s="36">
        <v>1.42</v>
      </c>
      <c r="K1133" s="35">
        <f t="shared" si="120"/>
        <v>198.79999999999998</v>
      </c>
      <c r="L1133" s="33" t="s">
        <v>77</v>
      </c>
      <c r="M1133" s="33" t="s">
        <v>78</v>
      </c>
      <c r="N1133" s="33" t="s">
        <v>6011</v>
      </c>
      <c r="O1133" s="37" t="s">
        <v>87</v>
      </c>
      <c r="P1133" s="33" t="str">
        <f t="shared" si="121"/>
        <v>ja</v>
      </c>
      <c r="Q1133" s="33" t="str">
        <f t="shared" si="122"/>
        <v>2013–2016</v>
      </c>
      <c r="R1133" s="38">
        <f t="shared" si="123"/>
        <v>0.4</v>
      </c>
      <c r="S1133" s="35">
        <f t="shared" si="124"/>
        <v>119.27999999999999</v>
      </c>
      <c r="T1133" s="39"/>
      <c r="U1133" s="33" t="str">
        <f>IF(OR(T1133="x",ISNUMBER(MATCH(SUBSTITUTE(A1133,"-",""),Kundenbestand!$C$5:$C$3004,0)),ISNUMBER(MATCH(SUBSTITUTE(B1133,"-",""),Kundenbestand!$C$5:$C$3004,0))),"x","")</f>
        <v/>
      </c>
      <c r="V1133" s="35">
        <f t="shared" si="125"/>
        <v>0</v>
      </c>
    </row>
    <row r="1134" spans="1:22" x14ac:dyDescent="0.3">
      <c r="A1134" s="33" t="s">
        <v>6012</v>
      </c>
      <c r="B1134" s="33" t="s">
        <v>6013</v>
      </c>
      <c r="C1134" s="33" t="s">
        <v>233</v>
      </c>
      <c r="D1134" s="33" t="s">
        <v>6014</v>
      </c>
      <c r="E1134" s="33" t="s">
        <v>6015</v>
      </c>
      <c r="F1134" s="33"/>
      <c r="G1134" s="34">
        <v>42476</v>
      </c>
      <c r="H1134" s="33">
        <f t="shared" si="119"/>
        <v>2016</v>
      </c>
      <c r="I1134" s="35">
        <v>126</v>
      </c>
      <c r="J1134" s="36">
        <v>1.42</v>
      </c>
      <c r="K1134" s="35">
        <f t="shared" si="120"/>
        <v>178.92</v>
      </c>
      <c r="L1134" s="33" t="s">
        <v>77</v>
      </c>
      <c r="M1134" s="33" t="s">
        <v>78</v>
      </c>
      <c r="N1134" s="33" t="s">
        <v>6016</v>
      </c>
      <c r="O1134" s="37" t="s">
        <v>87</v>
      </c>
      <c r="P1134" s="33" t="str">
        <f t="shared" si="121"/>
        <v>ja</v>
      </c>
      <c r="Q1134" s="33" t="str">
        <f t="shared" si="122"/>
        <v>2013–2016</v>
      </c>
      <c r="R1134" s="38">
        <f t="shared" si="123"/>
        <v>0.4</v>
      </c>
      <c r="S1134" s="35">
        <f t="shared" si="124"/>
        <v>107.35199999999999</v>
      </c>
      <c r="T1134" s="39"/>
      <c r="U1134" s="33" t="str">
        <f>IF(OR(T1134="x",ISNUMBER(MATCH(SUBSTITUTE(A1134,"-",""),Kundenbestand!$C$5:$C$3004,0)),ISNUMBER(MATCH(SUBSTITUTE(B1134,"-",""),Kundenbestand!$C$5:$C$3004,0))),"x","")</f>
        <v/>
      </c>
      <c r="V1134" s="35">
        <f t="shared" si="125"/>
        <v>0</v>
      </c>
    </row>
    <row r="1135" spans="1:22" x14ac:dyDescent="0.3">
      <c r="A1135" s="33" t="s">
        <v>6017</v>
      </c>
      <c r="B1135" s="33" t="s">
        <v>6018</v>
      </c>
      <c r="C1135" s="33" t="s">
        <v>233</v>
      </c>
      <c r="D1135" s="33" t="s">
        <v>6019</v>
      </c>
      <c r="E1135" s="33" t="s">
        <v>6020</v>
      </c>
      <c r="F1135" s="33" t="s">
        <v>6021</v>
      </c>
      <c r="G1135" s="34">
        <v>42564</v>
      </c>
      <c r="H1135" s="33">
        <f t="shared" si="119"/>
        <v>2016</v>
      </c>
      <c r="I1135" s="35">
        <v>161</v>
      </c>
      <c r="J1135" s="36">
        <v>1.42</v>
      </c>
      <c r="K1135" s="35">
        <f t="shared" si="120"/>
        <v>228.61999999999998</v>
      </c>
      <c r="L1135" s="33" t="s">
        <v>77</v>
      </c>
      <c r="M1135" s="33" t="s">
        <v>78</v>
      </c>
      <c r="N1135" s="33" t="s">
        <v>6022</v>
      </c>
      <c r="O1135" s="37" t="s">
        <v>94</v>
      </c>
      <c r="P1135" s="33" t="str">
        <f t="shared" si="121"/>
        <v>ja</v>
      </c>
      <c r="Q1135" s="33" t="str">
        <f t="shared" si="122"/>
        <v>2013–2016</v>
      </c>
      <c r="R1135" s="38">
        <f t="shared" si="123"/>
        <v>0.4</v>
      </c>
      <c r="S1135" s="35">
        <f t="shared" si="124"/>
        <v>137.17199999999997</v>
      </c>
      <c r="T1135" s="39"/>
      <c r="U1135" s="33" t="str">
        <f>IF(OR(T1135="x",ISNUMBER(MATCH(SUBSTITUTE(A1135,"-",""),Kundenbestand!$C$5:$C$3004,0)),ISNUMBER(MATCH(SUBSTITUTE(B1135,"-",""),Kundenbestand!$C$5:$C$3004,0))),"x","")</f>
        <v/>
      </c>
      <c r="V1135" s="35">
        <f t="shared" si="125"/>
        <v>0</v>
      </c>
    </row>
    <row r="1136" spans="1:22" x14ac:dyDescent="0.3">
      <c r="A1136" s="33" t="s">
        <v>6023</v>
      </c>
      <c r="B1136" s="33" t="s">
        <v>6024</v>
      </c>
      <c r="C1136" s="33" t="s">
        <v>233</v>
      </c>
      <c r="D1136" s="33" t="s">
        <v>6025</v>
      </c>
      <c r="E1136" s="33" t="s">
        <v>6026</v>
      </c>
      <c r="F1136" s="33" t="s">
        <v>6027</v>
      </c>
      <c r="G1136" s="34">
        <v>42484</v>
      </c>
      <c r="H1136" s="33">
        <f t="shared" si="119"/>
        <v>2016</v>
      </c>
      <c r="I1136" s="35">
        <v>126</v>
      </c>
      <c r="J1136" s="36">
        <v>1.42</v>
      </c>
      <c r="K1136" s="35">
        <f t="shared" si="120"/>
        <v>178.92</v>
      </c>
      <c r="L1136" s="33" t="s">
        <v>77</v>
      </c>
      <c r="M1136" s="33" t="s">
        <v>78</v>
      </c>
      <c r="N1136" s="33" t="s">
        <v>657</v>
      </c>
      <c r="O1136" s="37" t="s">
        <v>87</v>
      </c>
      <c r="P1136" s="33" t="str">
        <f t="shared" si="121"/>
        <v>ja</v>
      </c>
      <c r="Q1136" s="33" t="str">
        <f t="shared" si="122"/>
        <v>2013–2016</v>
      </c>
      <c r="R1136" s="38">
        <f t="shared" si="123"/>
        <v>0.4</v>
      </c>
      <c r="S1136" s="35">
        <f t="shared" si="124"/>
        <v>107.35199999999999</v>
      </c>
      <c r="T1136" s="39"/>
      <c r="U1136" s="33" t="str">
        <f>IF(OR(T1136="x",ISNUMBER(MATCH(SUBSTITUTE(A1136,"-",""),Kundenbestand!$C$5:$C$3004,0)),ISNUMBER(MATCH(SUBSTITUTE(B1136,"-",""),Kundenbestand!$C$5:$C$3004,0))),"x","")</f>
        <v/>
      </c>
      <c r="V1136" s="35">
        <f t="shared" si="125"/>
        <v>0</v>
      </c>
    </row>
    <row r="1137" spans="1:22" x14ac:dyDescent="0.3">
      <c r="A1137" s="33" t="s">
        <v>6028</v>
      </c>
      <c r="B1137" s="33" t="s">
        <v>6029</v>
      </c>
      <c r="C1137" s="33" t="s">
        <v>233</v>
      </c>
      <c r="D1137" s="33" t="s">
        <v>6030</v>
      </c>
      <c r="E1137" s="33" t="s">
        <v>6031</v>
      </c>
      <c r="F1137" s="33" t="s">
        <v>6032</v>
      </c>
      <c r="G1137" s="34">
        <v>42527</v>
      </c>
      <c r="H1137" s="33">
        <f t="shared" si="119"/>
        <v>2016</v>
      </c>
      <c r="I1137" s="35">
        <v>161</v>
      </c>
      <c r="J1137" s="36">
        <v>1.42</v>
      </c>
      <c r="K1137" s="35">
        <f t="shared" si="120"/>
        <v>228.61999999999998</v>
      </c>
      <c r="L1137" s="33" t="s">
        <v>77</v>
      </c>
      <c r="M1137" s="33" t="s">
        <v>78</v>
      </c>
      <c r="N1137" s="33" t="s">
        <v>6033</v>
      </c>
      <c r="O1137" s="37" t="s">
        <v>94</v>
      </c>
      <c r="P1137" s="33" t="str">
        <f t="shared" si="121"/>
        <v>ja</v>
      </c>
      <c r="Q1137" s="33" t="str">
        <f t="shared" si="122"/>
        <v>2013–2016</v>
      </c>
      <c r="R1137" s="38">
        <f t="shared" si="123"/>
        <v>0.4</v>
      </c>
      <c r="S1137" s="35">
        <f t="shared" si="124"/>
        <v>137.17199999999997</v>
      </c>
      <c r="T1137" s="39"/>
      <c r="U1137" s="33" t="str">
        <f>IF(OR(T1137="x",ISNUMBER(MATCH(SUBSTITUTE(A1137,"-",""),Kundenbestand!$C$5:$C$3004,0)),ISNUMBER(MATCH(SUBSTITUTE(B1137,"-",""),Kundenbestand!$C$5:$C$3004,0))),"x","")</f>
        <v/>
      </c>
      <c r="V1137" s="35">
        <f t="shared" si="125"/>
        <v>0</v>
      </c>
    </row>
    <row r="1138" spans="1:22" x14ac:dyDescent="0.3">
      <c r="A1138" s="33" t="s">
        <v>6034</v>
      </c>
      <c r="B1138" s="33" t="s">
        <v>6035</v>
      </c>
      <c r="C1138" s="33" t="s">
        <v>233</v>
      </c>
      <c r="D1138" s="33" t="s">
        <v>6036</v>
      </c>
      <c r="E1138" s="33" t="s">
        <v>6037</v>
      </c>
      <c r="F1138" s="33" t="s">
        <v>6038</v>
      </c>
      <c r="G1138" s="34">
        <v>42442</v>
      </c>
      <c r="H1138" s="33">
        <f t="shared" si="119"/>
        <v>2016</v>
      </c>
      <c r="I1138" s="35">
        <v>154.01</v>
      </c>
      <c r="J1138" s="36">
        <v>1.42</v>
      </c>
      <c r="K1138" s="35">
        <f t="shared" si="120"/>
        <v>218.69419999999997</v>
      </c>
      <c r="L1138" s="33" t="s">
        <v>77</v>
      </c>
      <c r="M1138" s="33" t="s">
        <v>78</v>
      </c>
      <c r="N1138" s="33" t="s">
        <v>6039</v>
      </c>
      <c r="O1138" s="37" t="s">
        <v>94</v>
      </c>
      <c r="P1138" s="33" t="str">
        <f t="shared" si="121"/>
        <v>ja</v>
      </c>
      <c r="Q1138" s="33" t="str">
        <f t="shared" si="122"/>
        <v>2013–2016</v>
      </c>
      <c r="R1138" s="38">
        <f t="shared" si="123"/>
        <v>0.4</v>
      </c>
      <c r="S1138" s="35">
        <f t="shared" si="124"/>
        <v>131.21651999999997</v>
      </c>
      <c r="T1138" s="39"/>
      <c r="U1138" s="33" t="str">
        <f>IF(OR(T1138="x",ISNUMBER(MATCH(SUBSTITUTE(A1138,"-",""),Kundenbestand!$C$5:$C$3004,0)),ISNUMBER(MATCH(SUBSTITUTE(B1138,"-",""),Kundenbestand!$C$5:$C$3004,0))),"x","")</f>
        <v/>
      </c>
      <c r="V1138" s="35">
        <f t="shared" si="125"/>
        <v>0</v>
      </c>
    </row>
    <row r="1139" spans="1:22" x14ac:dyDescent="0.3">
      <c r="A1139" s="33" t="s">
        <v>6040</v>
      </c>
      <c r="B1139" s="33" t="s">
        <v>6041</v>
      </c>
      <c r="C1139" s="33" t="s">
        <v>233</v>
      </c>
      <c r="D1139" s="33" t="s">
        <v>6042</v>
      </c>
      <c r="E1139" s="33" t="s">
        <v>6043</v>
      </c>
      <c r="F1139" s="33"/>
      <c r="G1139" s="34">
        <v>42478</v>
      </c>
      <c r="H1139" s="33">
        <f t="shared" si="119"/>
        <v>2016</v>
      </c>
      <c r="I1139" s="35">
        <v>182</v>
      </c>
      <c r="J1139" s="36">
        <v>1.42</v>
      </c>
      <c r="K1139" s="35">
        <f t="shared" si="120"/>
        <v>258.44</v>
      </c>
      <c r="L1139" s="33" t="s">
        <v>77</v>
      </c>
      <c r="M1139" s="33" t="s">
        <v>78</v>
      </c>
      <c r="N1139" s="33" t="s">
        <v>6044</v>
      </c>
      <c r="O1139" s="37" t="s">
        <v>87</v>
      </c>
      <c r="P1139" s="33" t="str">
        <f t="shared" si="121"/>
        <v>ja</v>
      </c>
      <c r="Q1139" s="33" t="str">
        <f t="shared" si="122"/>
        <v>2013–2016</v>
      </c>
      <c r="R1139" s="38">
        <f t="shared" si="123"/>
        <v>0.4</v>
      </c>
      <c r="S1139" s="35">
        <f t="shared" si="124"/>
        <v>155.06399999999999</v>
      </c>
      <c r="T1139" s="39"/>
      <c r="U1139" s="33" t="str">
        <f>IF(OR(T1139="x",ISNUMBER(MATCH(SUBSTITUTE(A1139,"-",""),Kundenbestand!$C$5:$C$3004,0)),ISNUMBER(MATCH(SUBSTITUTE(B1139,"-",""),Kundenbestand!$C$5:$C$3004,0))),"x","")</f>
        <v/>
      </c>
      <c r="V1139" s="35">
        <f t="shared" si="125"/>
        <v>0</v>
      </c>
    </row>
    <row r="1140" spans="1:22" x14ac:dyDescent="0.3">
      <c r="A1140" s="33" t="s">
        <v>6045</v>
      </c>
      <c r="B1140" s="33" t="s">
        <v>6046</v>
      </c>
      <c r="C1140" s="33" t="s">
        <v>233</v>
      </c>
      <c r="D1140" s="33" t="s">
        <v>1046</v>
      </c>
      <c r="E1140" s="33" t="s">
        <v>6047</v>
      </c>
      <c r="F1140" s="33"/>
      <c r="G1140" s="34">
        <v>41189</v>
      </c>
      <c r="H1140" s="33">
        <f t="shared" si="119"/>
        <v>2012</v>
      </c>
      <c r="I1140" s="35">
        <v>118.99</v>
      </c>
      <c r="J1140" s="36">
        <v>1.42</v>
      </c>
      <c r="K1140" s="35">
        <f t="shared" si="120"/>
        <v>168.96579999999997</v>
      </c>
      <c r="L1140" s="33" t="s">
        <v>77</v>
      </c>
      <c r="M1140" s="33" t="s">
        <v>78</v>
      </c>
      <c r="N1140" s="33" t="s">
        <v>6048</v>
      </c>
      <c r="O1140" s="37" t="s">
        <v>94</v>
      </c>
      <c r="P1140" s="33" t="str">
        <f t="shared" si="121"/>
        <v>ja</v>
      </c>
      <c r="Q1140" s="33" t="str">
        <f t="shared" si="122"/>
        <v>bis 2012</v>
      </c>
      <c r="R1140" s="38">
        <f t="shared" si="123"/>
        <v>0.5</v>
      </c>
      <c r="S1140" s="35">
        <f t="shared" si="124"/>
        <v>84.482899999999987</v>
      </c>
      <c r="T1140" s="39"/>
      <c r="U1140" s="33" t="str">
        <f>IF(OR(T1140="x",ISNUMBER(MATCH(SUBSTITUTE(A1140,"-",""),Kundenbestand!$C$5:$C$3004,0)),ISNUMBER(MATCH(SUBSTITUTE(B1140,"-",""),Kundenbestand!$C$5:$C$3004,0))),"x","")</f>
        <v/>
      </c>
      <c r="V1140" s="35">
        <f t="shared" si="125"/>
        <v>0</v>
      </c>
    </row>
    <row r="1141" spans="1:22" x14ac:dyDescent="0.3">
      <c r="A1141" s="33" t="s">
        <v>6049</v>
      </c>
      <c r="B1141" s="33" t="s">
        <v>6050</v>
      </c>
      <c r="C1141" s="33" t="s">
        <v>233</v>
      </c>
      <c r="D1141" s="33" t="s">
        <v>6051</v>
      </c>
      <c r="E1141" s="33" t="s">
        <v>6052</v>
      </c>
      <c r="F1141" s="33" t="s">
        <v>6053</v>
      </c>
      <c r="G1141" s="34">
        <v>38075</v>
      </c>
      <c r="H1141" s="33">
        <f t="shared" si="119"/>
        <v>2004</v>
      </c>
      <c r="I1141" s="35">
        <v>168</v>
      </c>
      <c r="J1141" s="36">
        <v>1.42</v>
      </c>
      <c r="K1141" s="35">
        <f t="shared" si="120"/>
        <v>238.56</v>
      </c>
      <c r="L1141" s="33" t="s">
        <v>77</v>
      </c>
      <c r="M1141" s="33" t="s">
        <v>78</v>
      </c>
      <c r="N1141" s="33" t="s">
        <v>6054</v>
      </c>
      <c r="O1141" s="37" t="s">
        <v>94</v>
      </c>
      <c r="P1141" s="33" t="str">
        <f t="shared" si="121"/>
        <v>ja</v>
      </c>
      <c r="Q1141" s="33" t="str">
        <f t="shared" si="122"/>
        <v>bis 2012</v>
      </c>
      <c r="R1141" s="38">
        <f t="shared" si="123"/>
        <v>0.5</v>
      </c>
      <c r="S1141" s="35">
        <f t="shared" si="124"/>
        <v>119.28</v>
      </c>
      <c r="T1141" s="39"/>
      <c r="U1141" s="33" t="str">
        <f>IF(OR(T1141="x",ISNUMBER(MATCH(SUBSTITUTE(A1141,"-",""),Kundenbestand!$C$5:$C$3004,0)),ISNUMBER(MATCH(SUBSTITUTE(B1141,"-",""),Kundenbestand!$C$5:$C$3004,0))),"x","")</f>
        <v/>
      </c>
      <c r="V1141" s="35">
        <f t="shared" si="125"/>
        <v>0</v>
      </c>
    </row>
    <row r="1142" spans="1:22" x14ac:dyDescent="0.3">
      <c r="A1142" s="33" t="s">
        <v>6055</v>
      </c>
      <c r="B1142" s="33" t="s">
        <v>6056</v>
      </c>
      <c r="C1142" s="33" t="s">
        <v>233</v>
      </c>
      <c r="D1142" s="33" t="s">
        <v>3204</v>
      </c>
      <c r="E1142" s="33" t="s">
        <v>6057</v>
      </c>
      <c r="F1142" s="33" t="s">
        <v>6058</v>
      </c>
      <c r="G1142" s="34">
        <v>38257</v>
      </c>
      <c r="H1142" s="33">
        <f t="shared" si="119"/>
        <v>2004</v>
      </c>
      <c r="I1142" s="35">
        <v>112</v>
      </c>
      <c r="J1142" s="36">
        <v>1.42</v>
      </c>
      <c r="K1142" s="35">
        <f t="shared" si="120"/>
        <v>159.04</v>
      </c>
      <c r="L1142" s="33" t="s">
        <v>77</v>
      </c>
      <c r="M1142" s="33" t="s">
        <v>78</v>
      </c>
      <c r="N1142" s="33" t="s">
        <v>6059</v>
      </c>
      <c r="O1142" s="37" t="s">
        <v>87</v>
      </c>
      <c r="P1142" s="33" t="str">
        <f t="shared" si="121"/>
        <v>ja</v>
      </c>
      <c r="Q1142" s="33" t="str">
        <f t="shared" si="122"/>
        <v>bis 2012</v>
      </c>
      <c r="R1142" s="38">
        <f t="shared" si="123"/>
        <v>0.5</v>
      </c>
      <c r="S1142" s="35">
        <f t="shared" si="124"/>
        <v>79.52</v>
      </c>
      <c r="T1142" s="39"/>
      <c r="U1142" s="33" t="str">
        <f>IF(OR(T1142="x",ISNUMBER(MATCH(SUBSTITUTE(A1142,"-",""),Kundenbestand!$C$5:$C$3004,0)),ISNUMBER(MATCH(SUBSTITUTE(B1142,"-",""),Kundenbestand!$C$5:$C$3004,0))),"x","")</f>
        <v/>
      </c>
      <c r="V1142" s="35">
        <f t="shared" si="125"/>
        <v>0</v>
      </c>
    </row>
    <row r="1143" spans="1:22" x14ac:dyDescent="0.3">
      <c r="A1143" s="33" t="s">
        <v>6060</v>
      </c>
      <c r="B1143" s="33" t="s">
        <v>6061</v>
      </c>
      <c r="C1143" s="33" t="s">
        <v>233</v>
      </c>
      <c r="D1143" s="33" t="s">
        <v>6062</v>
      </c>
      <c r="E1143" s="33" t="s">
        <v>6063</v>
      </c>
      <c r="F1143" s="33" t="s">
        <v>6064</v>
      </c>
      <c r="G1143" s="34">
        <v>42498</v>
      </c>
      <c r="H1143" s="33">
        <f t="shared" si="119"/>
        <v>2016</v>
      </c>
      <c r="I1143" s="35">
        <v>161</v>
      </c>
      <c r="J1143" s="36">
        <v>1.42</v>
      </c>
      <c r="K1143" s="35">
        <f t="shared" si="120"/>
        <v>228.61999999999998</v>
      </c>
      <c r="L1143" s="33" t="s">
        <v>77</v>
      </c>
      <c r="M1143" s="33" t="s">
        <v>78</v>
      </c>
      <c r="N1143" s="33" t="s">
        <v>6065</v>
      </c>
      <c r="O1143" s="37" t="s">
        <v>87</v>
      </c>
      <c r="P1143" s="33" t="str">
        <f t="shared" si="121"/>
        <v>ja</v>
      </c>
      <c r="Q1143" s="33" t="str">
        <f t="shared" si="122"/>
        <v>2013–2016</v>
      </c>
      <c r="R1143" s="38">
        <f t="shared" si="123"/>
        <v>0.4</v>
      </c>
      <c r="S1143" s="35">
        <f t="shared" si="124"/>
        <v>137.17199999999997</v>
      </c>
      <c r="T1143" s="39"/>
      <c r="U1143" s="33" t="str">
        <f>IF(OR(T1143="x",ISNUMBER(MATCH(SUBSTITUTE(A1143,"-",""),Kundenbestand!$C$5:$C$3004,0)),ISNUMBER(MATCH(SUBSTITUTE(B1143,"-",""),Kundenbestand!$C$5:$C$3004,0))),"x","")</f>
        <v/>
      </c>
      <c r="V1143" s="35">
        <f t="shared" si="125"/>
        <v>0</v>
      </c>
    </row>
    <row r="1144" spans="1:22" x14ac:dyDescent="0.3">
      <c r="A1144" s="33" t="s">
        <v>6066</v>
      </c>
      <c r="B1144" s="33" t="s">
        <v>6067</v>
      </c>
      <c r="C1144" s="33" t="s">
        <v>233</v>
      </c>
      <c r="D1144" s="33" t="s">
        <v>1483</v>
      </c>
      <c r="E1144" s="33" t="s">
        <v>6068</v>
      </c>
      <c r="F1144" s="33" t="s">
        <v>411</v>
      </c>
      <c r="G1144" s="34">
        <v>42436</v>
      </c>
      <c r="H1144" s="33">
        <f t="shared" si="119"/>
        <v>2016</v>
      </c>
      <c r="I1144" s="35">
        <v>126</v>
      </c>
      <c r="J1144" s="36">
        <v>1.42</v>
      </c>
      <c r="K1144" s="35">
        <f t="shared" si="120"/>
        <v>178.92</v>
      </c>
      <c r="L1144" s="33" t="s">
        <v>77</v>
      </c>
      <c r="M1144" s="33" t="s">
        <v>78</v>
      </c>
      <c r="N1144" s="33" t="s">
        <v>6069</v>
      </c>
      <c r="O1144" s="37" t="s">
        <v>118</v>
      </c>
      <c r="P1144" s="33" t="str">
        <f t="shared" si="121"/>
        <v>ja</v>
      </c>
      <c r="Q1144" s="33" t="str">
        <f t="shared" si="122"/>
        <v>2013–2016</v>
      </c>
      <c r="R1144" s="38">
        <f t="shared" si="123"/>
        <v>0.4</v>
      </c>
      <c r="S1144" s="35">
        <f t="shared" si="124"/>
        <v>107.35199999999999</v>
      </c>
      <c r="T1144" s="39"/>
      <c r="U1144" s="33" t="str">
        <f>IF(OR(T1144="x",ISNUMBER(MATCH(SUBSTITUTE(A1144,"-",""),Kundenbestand!$C$5:$C$3004,0)),ISNUMBER(MATCH(SUBSTITUTE(B1144,"-",""),Kundenbestand!$C$5:$C$3004,0))),"x","")</f>
        <v/>
      </c>
      <c r="V1144" s="35">
        <f t="shared" si="125"/>
        <v>0</v>
      </c>
    </row>
    <row r="1145" spans="1:22" x14ac:dyDescent="0.3">
      <c r="A1145" s="33" t="s">
        <v>6070</v>
      </c>
      <c r="B1145" s="33" t="s">
        <v>6071</v>
      </c>
      <c r="C1145" s="33" t="s">
        <v>233</v>
      </c>
      <c r="D1145" s="33" t="s">
        <v>6072</v>
      </c>
      <c r="E1145" s="33" t="s">
        <v>1817</v>
      </c>
      <c r="F1145" s="33" t="s">
        <v>6073</v>
      </c>
      <c r="G1145" s="34">
        <v>42672</v>
      </c>
      <c r="H1145" s="33">
        <f t="shared" si="119"/>
        <v>2016</v>
      </c>
      <c r="I1145" s="35">
        <v>476</v>
      </c>
      <c r="J1145" s="36">
        <v>1.42</v>
      </c>
      <c r="K1145" s="35">
        <f t="shared" si="120"/>
        <v>675.92</v>
      </c>
      <c r="L1145" s="33" t="s">
        <v>77</v>
      </c>
      <c r="M1145" s="33" t="s">
        <v>78</v>
      </c>
      <c r="N1145" s="33" t="s">
        <v>2352</v>
      </c>
      <c r="O1145" s="37" t="s">
        <v>87</v>
      </c>
      <c r="P1145" s="33" t="str">
        <f t="shared" si="121"/>
        <v>ja</v>
      </c>
      <c r="Q1145" s="33" t="str">
        <f t="shared" si="122"/>
        <v>2013–2016</v>
      </c>
      <c r="R1145" s="38">
        <f t="shared" si="123"/>
        <v>0.4</v>
      </c>
      <c r="S1145" s="35">
        <f t="shared" si="124"/>
        <v>405.55199999999996</v>
      </c>
      <c r="T1145" s="39"/>
      <c r="U1145" s="33" t="str">
        <f>IF(OR(T1145="x",ISNUMBER(MATCH(SUBSTITUTE(A1145,"-",""),Kundenbestand!$C$5:$C$3004,0)),ISNUMBER(MATCH(SUBSTITUTE(B1145,"-",""),Kundenbestand!$C$5:$C$3004,0))),"x","")</f>
        <v/>
      </c>
      <c r="V1145" s="35">
        <f t="shared" si="125"/>
        <v>0</v>
      </c>
    </row>
    <row r="1146" spans="1:22" x14ac:dyDescent="0.3">
      <c r="A1146" s="33" t="s">
        <v>6074</v>
      </c>
      <c r="B1146" s="33" t="s">
        <v>6075</v>
      </c>
      <c r="C1146" s="33" t="s">
        <v>233</v>
      </c>
      <c r="D1146" s="33" t="s">
        <v>547</v>
      </c>
      <c r="E1146" s="33" t="s">
        <v>6076</v>
      </c>
      <c r="F1146" s="33"/>
      <c r="G1146" s="34">
        <v>42253</v>
      </c>
      <c r="H1146" s="33">
        <f t="shared" si="119"/>
        <v>2015</v>
      </c>
      <c r="I1146" s="35">
        <v>210</v>
      </c>
      <c r="J1146" s="36">
        <v>1.42</v>
      </c>
      <c r="K1146" s="35">
        <f t="shared" si="120"/>
        <v>298.2</v>
      </c>
      <c r="L1146" s="33" t="s">
        <v>77</v>
      </c>
      <c r="M1146" s="33" t="s">
        <v>78</v>
      </c>
      <c r="N1146" s="33" t="s">
        <v>6077</v>
      </c>
      <c r="O1146" s="37" t="s">
        <v>87</v>
      </c>
      <c r="P1146" s="33" t="str">
        <f t="shared" si="121"/>
        <v>ja</v>
      </c>
      <c r="Q1146" s="33" t="str">
        <f t="shared" si="122"/>
        <v>2013–2016</v>
      </c>
      <c r="R1146" s="38">
        <f t="shared" si="123"/>
        <v>0.4</v>
      </c>
      <c r="S1146" s="35">
        <f t="shared" si="124"/>
        <v>178.92</v>
      </c>
      <c r="T1146" s="39"/>
      <c r="U1146" s="33" t="str">
        <f>IF(OR(T1146="x",ISNUMBER(MATCH(SUBSTITUTE(A1146,"-",""),Kundenbestand!$C$5:$C$3004,0)),ISNUMBER(MATCH(SUBSTITUTE(B1146,"-",""),Kundenbestand!$C$5:$C$3004,0))),"x","")</f>
        <v/>
      </c>
      <c r="V1146" s="35">
        <f t="shared" si="125"/>
        <v>0</v>
      </c>
    </row>
    <row r="1147" spans="1:22" x14ac:dyDescent="0.3">
      <c r="A1147" s="33" t="s">
        <v>6078</v>
      </c>
      <c r="B1147" s="33" t="s">
        <v>6079</v>
      </c>
      <c r="C1147" s="33" t="s">
        <v>233</v>
      </c>
      <c r="D1147" s="33" t="s">
        <v>6080</v>
      </c>
      <c r="E1147" s="33" t="s">
        <v>6081</v>
      </c>
      <c r="F1147" s="33"/>
      <c r="G1147" s="34">
        <v>42344</v>
      </c>
      <c r="H1147" s="33">
        <f t="shared" si="119"/>
        <v>2015</v>
      </c>
      <c r="I1147" s="35">
        <v>140</v>
      </c>
      <c r="J1147" s="36">
        <v>1.42</v>
      </c>
      <c r="K1147" s="35">
        <f t="shared" si="120"/>
        <v>198.79999999999998</v>
      </c>
      <c r="L1147" s="33" t="s">
        <v>77</v>
      </c>
      <c r="M1147" s="33" t="s">
        <v>78</v>
      </c>
      <c r="N1147" s="33" t="s">
        <v>6082</v>
      </c>
      <c r="O1147" s="37" t="s">
        <v>118</v>
      </c>
      <c r="P1147" s="33" t="str">
        <f t="shared" si="121"/>
        <v>ja</v>
      </c>
      <c r="Q1147" s="33" t="str">
        <f t="shared" si="122"/>
        <v>2013–2016</v>
      </c>
      <c r="R1147" s="38">
        <f t="shared" si="123"/>
        <v>0.4</v>
      </c>
      <c r="S1147" s="35">
        <f t="shared" si="124"/>
        <v>119.27999999999999</v>
      </c>
      <c r="T1147" s="39"/>
      <c r="U1147" s="33" t="str">
        <f>IF(OR(T1147="x",ISNUMBER(MATCH(SUBSTITUTE(A1147,"-",""),Kundenbestand!$C$5:$C$3004,0)),ISNUMBER(MATCH(SUBSTITUTE(B1147,"-",""),Kundenbestand!$C$5:$C$3004,0))),"x","")</f>
        <v/>
      </c>
      <c r="V1147" s="35">
        <f t="shared" si="125"/>
        <v>0</v>
      </c>
    </row>
    <row r="1148" spans="1:22" x14ac:dyDescent="0.3">
      <c r="A1148" s="33" t="s">
        <v>6083</v>
      </c>
      <c r="B1148" s="33" t="s">
        <v>6084</v>
      </c>
      <c r="C1148" s="33" t="s">
        <v>233</v>
      </c>
      <c r="D1148" s="33" t="s">
        <v>114</v>
      </c>
      <c r="E1148" s="33" t="s">
        <v>6085</v>
      </c>
      <c r="F1148" s="33" t="s">
        <v>6086</v>
      </c>
      <c r="G1148" s="34">
        <v>42344</v>
      </c>
      <c r="H1148" s="33">
        <f t="shared" si="119"/>
        <v>2015</v>
      </c>
      <c r="I1148" s="35">
        <v>126</v>
      </c>
      <c r="J1148" s="36">
        <v>1.42</v>
      </c>
      <c r="K1148" s="35">
        <f t="shared" si="120"/>
        <v>178.92</v>
      </c>
      <c r="L1148" s="33" t="s">
        <v>77</v>
      </c>
      <c r="M1148" s="33" t="s">
        <v>78</v>
      </c>
      <c r="N1148" s="33" t="s">
        <v>6087</v>
      </c>
      <c r="O1148" s="37" t="s">
        <v>118</v>
      </c>
      <c r="P1148" s="33" t="str">
        <f t="shared" si="121"/>
        <v>ja</v>
      </c>
      <c r="Q1148" s="33" t="str">
        <f t="shared" si="122"/>
        <v>2013–2016</v>
      </c>
      <c r="R1148" s="38">
        <f t="shared" si="123"/>
        <v>0.4</v>
      </c>
      <c r="S1148" s="35">
        <f t="shared" si="124"/>
        <v>107.35199999999999</v>
      </c>
      <c r="T1148" s="39"/>
      <c r="U1148" s="33" t="str">
        <f>IF(OR(T1148="x",ISNUMBER(MATCH(SUBSTITUTE(A1148,"-",""),Kundenbestand!$C$5:$C$3004,0)),ISNUMBER(MATCH(SUBSTITUTE(B1148,"-",""),Kundenbestand!$C$5:$C$3004,0))),"x","")</f>
        <v/>
      </c>
      <c r="V1148" s="35">
        <f t="shared" si="125"/>
        <v>0</v>
      </c>
    </row>
    <row r="1149" spans="1:22" x14ac:dyDescent="0.3">
      <c r="A1149" s="33" t="s">
        <v>6088</v>
      </c>
      <c r="B1149" s="33" t="s">
        <v>6089</v>
      </c>
      <c r="C1149" s="33" t="s">
        <v>233</v>
      </c>
      <c r="D1149" s="33" t="s">
        <v>6090</v>
      </c>
      <c r="E1149" s="33" t="s">
        <v>6091</v>
      </c>
      <c r="F1149" s="33" t="s">
        <v>6092</v>
      </c>
      <c r="G1149" s="34">
        <v>42315</v>
      </c>
      <c r="H1149" s="33">
        <f t="shared" si="119"/>
        <v>2015</v>
      </c>
      <c r="I1149" s="35">
        <v>126</v>
      </c>
      <c r="J1149" s="36">
        <v>1.42</v>
      </c>
      <c r="K1149" s="35">
        <f t="shared" si="120"/>
        <v>178.92</v>
      </c>
      <c r="L1149" s="33" t="s">
        <v>77</v>
      </c>
      <c r="M1149" s="33" t="s">
        <v>78</v>
      </c>
      <c r="N1149" s="33" t="s">
        <v>6093</v>
      </c>
      <c r="O1149" s="37" t="s">
        <v>118</v>
      </c>
      <c r="P1149" s="33" t="str">
        <f t="shared" si="121"/>
        <v>ja</v>
      </c>
      <c r="Q1149" s="33" t="str">
        <f t="shared" si="122"/>
        <v>2013–2016</v>
      </c>
      <c r="R1149" s="38">
        <f t="shared" si="123"/>
        <v>0.4</v>
      </c>
      <c r="S1149" s="35">
        <f t="shared" si="124"/>
        <v>107.35199999999999</v>
      </c>
      <c r="T1149" s="39"/>
      <c r="U1149" s="33" t="str">
        <f>IF(OR(T1149="x",ISNUMBER(MATCH(SUBSTITUTE(A1149,"-",""),Kundenbestand!$C$5:$C$3004,0)),ISNUMBER(MATCH(SUBSTITUTE(B1149,"-",""),Kundenbestand!$C$5:$C$3004,0))),"x","")</f>
        <v/>
      </c>
      <c r="V1149" s="35">
        <f t="shared" si="125"/>
        <v>0</v>
      </c>
    </row>
    <row r="1150" spans="1:22" x14ac:dyDescent="0.3">
      <c r="A1150" s="33" t="s">
        <v>6094</v>
      </c>
      <c r="B1150" s="33" t="s">
        <v>6095</v>
      </c>
      <c r="C1150" s="33" t="s">
        <v>233</v>
      </c>
      <c r="D1150" s="33" t="s">
        <v>954</v>
      </c>
      <c r="E1150" s="33" t="s">
        <v>6096</v>
      </c>
      <c r="F1150" s="33" t="s">
        <v>6097</v>
      </c>
      <c r="G1150" s="34">
        <v>42436</v>
      </c>
      <c r="H1150" s="33">
        <f t="shared" si="119"/>
        <v>2016</v>
      </c>
      <c r="I1150" s="35">
        <v>244.64</v>
      </c>
      <c r="J1150" s="36">
        <v>1.42</v>
      </c>
      <c r="K1150" s="35">
        <f t="shared" si="120"/>
        <v>347.38879999999995</v>
      </c>
      <c r="L1150" s="33" t="s">
        <v>77</v>
      </c>
      <c r="M1150" s="33" t="s">
        <v>78</v>
      </c>
      <c r="N1150" s="33" t="s">
        <v>6098</v>
      </c>
      <c r="O1150" s="37" t="s">
        <v>118</v>
      </c>
      <c r="P1150" s="33" t="str">
        <f t="shared" si="121"/>
        <v>ja</v>
      </c>
      <c r="Q1150" s="33" t="str">
        <f t="shared" si="122"/>
        <v>2013–2016</v>
      </c>
      <c r="R1150" s="38">
        <f t="shared" si="123"/>
        <v>0.4</v>
      </c>
      <c r="S1150" s="35">
        <f t="shared" si="124"/>
        <v>208.43327999999997</v>
      </c>
      <c r="T1150" s="39"/>
      <c r="U1150" s="33" t="str">
        <f>IF(OR(T1150="x",ISNUMBER(MATCH(SUBSTITUTE(A1150,"-",""),Kundenbestand!$C$5:$C$3004,0)),ISNUMBER(MATCH(SUBSTITUTE(B1150,"-",""),Kundenbestand!$C$5:$C$3004,0))),"x","")</f>
        <v/>
      </c>
      <c r="V1150" s="35">
        <f t="shared" si="125"/>
        <v>0</v>
      </c>
    </row>
    <row r="1151" spans="1:22" x14ac:dyDescent="0.3">
      <c r="A1151" s="33" t="s">
        <v>6099</v>
      </c>
      <c r="B1151" s="33" t="s">
        <v>6100</v>
      </c>
      <c r="C1151" s="33" t="s">
        <v>233</v>
      </c>
      <c r="D1151" s="33" t="s">
        <v>1320</v>
      </c>
      <c r="E1151" s="33" t="s">
        <v>6101</v>
      </c>
      <c r="F1151" s="33"/>
      <c r="G1151" s="34">
        <v>42315</v>
      </c>
      <c r="H1151" s="33">
        <f t="shared" si="119"/>
        <v>2015</v>
      </c>
      <c r="I1151" s="35">
        <v>209.65</v>
      </c>
      <c r="J1151" s="36">
        <v>1.42</v>
      </c>
      <c r="K1151" s="35">
        <f t="shared" si="120"/>
        <v>297.70299999999997</v>
      </c>
      <c r="L1151" s="33" t="s">
        <v>77</v>
      </c>
      <c r="M1151" s="33" t="s">
        <v>78</v>
      </c>
      <c r="N1151" s="33" t="s">
        <v>6102</v>
      </c>
      <c r="O1151" s="37" t="s">
        <v>94</v>
      </c>
      <c r="P1151" s="33" t="str">
        <f t="shared" si="121"/>
        <v>ja</v>
      </c>
      <c r="Q1151" s="33" t="str">
        <f t="shared" si="122"/>
        <v>2013–2016</v>
      </c>
      <c r="R1151" s="38">
        <f t="shared" si="123"/>
        <v>0.4</v>
      </c>
      <c r="S1151" s="35">
        <f t="shared" si="124"/>
        <v>178.62179999999998</v>
      </c>
      <c r="T1151" s="39"/>
      <c r="U1151" s="33" t="str">
        <f>IF(OR(T1151="x",ISNUMBER(MATCH(SUBSTITUTE(A1151,"-",""),Kundenbestand!$C$5:$C$3004,0)),ISNUMBER(MATCH(SUBSTITUTE(B1151,"-",""),Kundenbestand!$C$5:$C$3004,0))),"x","")</f>
        <v/>
      </c>
      <c r="V1151" s="35">
        <f t="shared" si="125"/>
        <v>0</v>
      </c>
    </row>
    <row r="1152" spans="1:22" x14ac:dyDescent="0.3">
      <c r="A1152" s="33" t="s">
        <v>6103</v>
      </c>
      <c r="B1152" s="33" t="s">
        <v>6104</v>
      </c>
      <c r="C1152" s="33" t="s">
        <v>233</v>
      </c>
      <c r="D1152" s="33" t="s">
        <v>6105</v>
      </c>
      <c r="E1152" s="33" t="s">
        <v>6106</v>
      </c>
      <c r="F1152" s="33" t="s">
        <v>6107</v>
      </c>
      <c r="G1152" s="34">
        <v>42344</v>
      </c>
      <c r="H1152" s="33">
        <f t="shared" si="119"/>
        <v>2015</v>
      </c>
      <c r="I1152" s="35">
        <v>154.01</v>
      </c>
      <c r="J1152" s="36">
        <v>1.42</v>
      </c>
      <c r="K1152" s="35">
        <f t="shared" si="120"/>
        <v>218.69419999999997</v>
      </c>
      <c r="L1152" s="33" t="s">
        <v>77</v>
      </c>
      <c r="M1152" s="33" t="s">
        <v>78</v>
      </c>
      <c r="N1152" s="33" t="s">
        <v>6108</v>
      </c>
      <c r="O1152" s="37" t="s">
        <v>87</v>
      </c>
      <c r="P1152" s="33" t="str">
        <f t="shared" si="121"/>
        <v>ja</v>
      </c>
      <c r="Q1152" s="33" t="str">
        <f t="shared" si="122"/>
        <v>2013–2016</v>
      </c>
      <c r="R1152" s="38">
        <f t="shared" si="123"/>
        <v>0.4</v>
      </c>
      <c r="S1152" s="35">
        <f t="shared" si="124"/>
        <v>131.21651999999997</v>
      </c>
      <c r="T1152" s="39"/>
      <c r="U1152" s="33" t="str">
        <f>IF(OR(T1152="x",ISNUMBER(MATCH(SUBSTITUTE(A1152,"-",""),Kundenbestand!$C$5:$C$3004,0)),ISNUMBER(MATCH(SUBSTITUTE(B1152,"-",""),Kundenbestand!$C$5:$C$3004,0))),"x","")</f>
        <v/>
      </c>
      <c r="V1152" s="35">
        <f t="shared" si="125"/>
        <v>0</v>
      </c>
    </row>
    <row r="1153" spans="1:22" x14ac:dyDescent="0.3">
      <c r="A1153" s="33" t="s">
        <v>6109</v>
      </c>
      <c r="B1153" s="33" t="s">
        <v>6110</v>
      </c>
      <c r="C1153" s="33" t="s">
        <v>233</v>
      </c>
      <c r="D1153" s="33" t="s">
        <v>6111</v>
      </c>
      <c r="E1153" s="33" t="s">
        <v>6112</v>
      </c>
      <c r="F1153" s="33" t="s">
        <v>6113</v>
      </c>
      <c r="G1153" s="34">
        <v>42301</v>
      </c>
      <c r="H1153" s="33">
        <f t="shared" si="119"/>
        <v>2015</v>
      </c>
      <c r="I1153" s="35">
        <v>126</v>
      </c>
      <c r="J1153" s="36">
        <v>1.42</v>
      </c>
      <c r="K1153" s="35">
        <f t="shared" si="120"/>
        <v>178.92</v>
      </c>
      <c r="L1153" s="33" t="s">
        <v>77</v>
      </c>
      <c r="M1153" s="33" t="s">
        <v>78</v>
      </c>
      <c r="N1153" s="33" t="s">
        <v>6114</v>
      </c>
      <c r="O1153" s="37" t="s">
        <v>118</v>
      </c>
      <c r="P1153" s="33" t="str">
        <f t="shared" si="121"/>
        <v>ja</v>
      </c>
      <c r="Q1153" s="33" t="str">
        <f t="shared" si="122"/>
        <v>2013–2016</v>
      </c>
      <c r="R1153" s="38">
        <f t="shared" si="123"/>
        <v>0.4</v>
      </c>
      <c r="S1153" s="35">
        <f t="shared" si="124"/>
        <v>107.35199999999999</v>
      </c>
      <c r="T1153" s="39"/>
      <c r="U1153" s="33" t="str">
        <f>IF(OR(T1153="x",ISNUMBER(MATCH(SUBSTITUTE(A1153,"-",""),Kundenbestand!$C$5:$C$3004,0)),ISNUMBER(MATCH(SUBSTITUTE(B1153,"-",""),Kundenbestand!$C$5:$C$3004,0))),"x","")</f>
        <v/>
      </c>
      <c r="V1153" s="35">
        <f t="shared" si="125"/>
        <v>0</v>
      </c>
    </row>
    <row r="1154" spans="1:22" x14ac:dyDescent="0.3">
      <c r="A1154" s="33" t="s">
        <v>6115</v>
      </c>
      <c r="B1154" s="33" t="s">
        <v>6116</v>
      </c>
      <c r="C1154" s="33" t="s">
        <v>233</v>
      </c>
      <c r="D1154" s="33" t="s">
        <v>6117</v>
      </c>
      <c r="E1154" s="33" t="s">
        <v>6118</v>
      </c>
      <c r="F1154" s="33" t="s">
        <v>6119</v>
      </c>
      <c r="G1154" s="34">
        <v>42534</v>
      </c>
      <c r="H1154" s="33">
        <f t="shared" ref="H1154:H1217" si="126">IF(ISNUMBER(G1154),YEAR(G1154),"")</f>
        <v>2016</v>
      </c>
      <c r="I1154" s="35">
        <v>203</v>
      </c>
      <c r="J1154" s="36">
        <v>1.42</v>
      </c>
      <c r="K1154" s="35">
        <f t="shared" ref="K1154:K1217" si="127">IF(AND(ISNUMBER(I1154),ISNUMBER(J1154)),I1154*J1154,0)</f>
        <v>288.26</v>
      </c>
      <c r="L1154" s="33" t="s">
        <v>77</v>
      </c>
      <c r="M1154" s="33" t="s">
        <v>78</v>
      </c>
      <c r="N1154" s="33" t="s">
        <v>6120</v>
      </c>
      <c r="O1154" s="37" t="s">
        <v>94</v>
      </c>
      <c r="P1154" s="33" t="str">
        <f t="shared" ref="P1154:P1218" si="128">IF(LEFT(L1154,13)="Inlibra Paket","nein – Frontlist 2026",IF(K1154&lt;=0,"nein – Preis fehlt","ja"))</f>
        <v>ja</v>
      </c>
      <c r="Q1154" s="33" t="str">
        <f t="shared" ref="Q1154:Q1218" si="129">IF(H1154="","",INDEX(Klasse_Name,MATCH(H1154,Klasse_ab,1)))</f>
        <v>2013–2016</v>
      </c>
      <c r="R1154" s="38">
        <f t="shared" ref="R1154:R1218" si="130">IF(H1154="",0,INDEX(Klasse_Rabatt,MATCH(H1154,Klasse_ab,1)))</f>
        <v>0.4</v>
      </c>
      <c r="S1154" s="35">
        <f t="shared" ref="S1154:S1217" si="131">IF(P1154="ja",K1154*(1-R1154),0)</f>
        <v>172.95599999999999</v>
      </c>
      <c r="T1154" s="39"/>
      <c r="U1154" s="33" t="str">
        <f>IF(OR(T1154="x",ISNUMBER(MATCH(SUBSTITUTE(A1154,"-",""),Kundenbestand!$C$5:$C$3004,0)),ISNUMBER(MATCH(SUBSTITUTE(B1154,"-",""),Kundenbestand!$C$5:$C$3004,0))),"x","")</f>
        <v/>
      </c>
      <c r="V1154" s="35">
        <f t="shared" ref="V1154:V1217" si="132">IF(U1154="x",S1154,0)</f>
        <v>0</v>
      </c>
    </row>
    <row r="1155" spans="1:22" x14ac:dyDescent="0.3">
      <c r="A1155" s="33" t="s">
        <v>6121</v>
      </c>
      <c r="B1155" s="33" t="s">
        <v>6122</v>
      </c>
      <c r="C1155" s="33" t="s">
        <v>233</v>
      </c>
      <c r="D1155" s="33" t="s">
        <v>6123</v>
      </c>
      <c r="E1155" s="33" t="s">
        <v>6124</v>
      </c>
      <c r="F1155" s="33"/>
      <c r="G1155" s="34">
        <v>42224</v>
      </c>
      <c r="H1155" s="33">
        <f t="shared" si="126"/>
        <v>2015</v>
      </c>
      <c r="I1155" s="35">
        <v>196</v>
      </c>
      <c r="J1155" s="36">
        <v>1.42</v>
      </c>
      <c r="K1155" s="35">
        <f t="shared" si="127"/>
        <v>278.32</v>
      </c>
      <c r="L1155" s="33" t="s">
        <v>77</v>
      </c>
      <c r="M1155" s="33" t="s">
        <v>78</v>
      </c>
      <c r="N1155" s="33" t="s">
        <v>6125</v>
      </c>
      <c r="O1155" s="37" t="s">
        <v>118</v>
      </c>
      <c r="P1155" s="33" t="str">
        <f t="shared" si="128"/>
        <v>ja</v>
      </c>
      <c r="Q1155" s="33" t="str">
        <f t="shared" si="129"/>
        <v>2013–2016</v>
      </c>
      <c r="R1155" s="38">
        <f t="shared" si="130"/>
        <v>0.4</v>
      </c>
      <c r="S1155" s="35">
        <f t="shared" si="131"/>
        <v>166.99199999999999</v>
      </c>
      <c r="T1155" s="39"/>
      <c r="U1155" s="33" t="str">
        <f>IF(OR(T1155="x",ISNUMBER(MATCH(SUBSTITUTE(A1155,"-",""),Kundenbestand!$C$5:$C$3004,0)),ISNUMBER(MATCH(SUBSTITUTE(B1155,"-",""),Kundenbestand!$C$5:$C$3004,0))),"x","")</f>
        <v/>
      </c>
      <c r="V1155" s="35">
        <f t="shared" si="132"/>
        <v>0</v>
      </c>
    </row>
    <row r="1156" spans="1:22" x14ac:dyDescent="0.3">
      <c r="A1156" s="33" t="s">
        <v>6126</v>
      </c>
      <c r="B1156" s="33" t="s">
        <v>6127</v>
      </c>
      <c r="C1156" s="33" t="s">
        <v>233</v>
      </c>
      <c r="D1156" s="33" t="s">
        <v>5250</v>
      </c>
      <c r="E1156" s="33" t="s">
        <v>6128</v>
      </c>
      <c r="F1156" s="33"/>
      <c r="G1156" s="34">
        <v>42408</v>
      </c>
      <c r="H1156" s="33">
        <f t="shared" si="126"/>
        <v>2016</v>
      </c>
      <c r="I1156" s="35">
        <v>105</v>
      </c>
      <c r="J1156" s="36">
        <v>1.42</v>
      </c>
      <c r="K1156" s="35">
        <f t="shared" si="127"/>
        <v>149.1</v>
      </c>
      <c r="L1156" s="33" t="s">
        <v>77</v>
      </c>
      <c r="M1156" s="33" t="s">
        <v>78</v>
      </c>
      <c r="N1156" s="33" t="s">
        <v>2352</v>
      </c>
      <c r="O1156" s="37" t="s">
        <v>87</v>
      </c>
      <c r="P1156" s="33" t="str">
        <f t="shared" si="128"/>
        <v>ja</v>
      </c>
      <c r="Q1156" s="33" t="str">
        <f t="shared" si="129"/>
        <v>2013–2016</v>
      </c>
      <c r="R1156" s="38">
        <f t="shared" si="130"/>
        <v>0.4</v>
      </c>
      <c r="S1156" s="35">
        <f t="shared" si="131"/>
        <v>89.46</v>
      </c>
      <c r="T1156" s="39"/>
      <c r="U1156" s="33" t="str">
        <f>IF(OR(T1156="x",ISNUMBER(MATCH(SUBSTITUTE(A1156,"-",""),Kundenbestand!$C$5:$C$3004,0)),ISNUMBER(MATCH(SUBSTITUTE(B1156,"-",""),Kundenbestand!$C$5:$C$3004,0))),"x","")</f>
        <v/>
      </c>
      <c r="V1156" s="35">
        <f t="shared" si="132"/>
        <v>0</v>
      </c>
    </row>
    <row r="1157" spans="1:22" x14ac:dyDescent="0.3">
      <c r="A1157" s="33" t="s">
        <v>6129</v>
      </c>
      <c r="B1157" s="33" t="s">
        <v>6130</v>
      </c>
      <c r="C1157" s="33" t="s">
        <v>233</v>
      </c>
      <c r="D1157" s="33" t="s">
        <v>1638</v>
      </c>
      <c r="E1157" s="33" t="s">
        <v>6131</v>
      </c>
      <c r="F1157" s="33" t="s">
        <v>6132</v>
      </c>
      <c r="G1157" s="34">
        <v>42344</v>
      </c>
      <c r="H1157" s="33">
        <f t="shared" si="126"/>
        <v>2015</v>
      </c>
      <c r="I1157" s="35">
        <v>196</v>
      </c>
      <c r="J1157" s="36">
        <v>1.42</v>
      </c>
      <c r="K1157" s="35">
        <f t="shared" si="127"/>
        <v>278.32</v>
      </c>
      <c r="L1157" s="33" t="s">
        <v>77</v>
      </c>
      <c r="M1157" s="33" t="s">
        <v>78</v>
      </c>
      <c r="N1157" s="33" t="s">
        <v>6133</v>
      </c>
      <c r="O1157" s="37" t="s">
        <v>80</v>
      </c>
      <c r="P1157" s="33" t="str">
        <f t="shared" si="128"/>
        <v>ja</v>
      </c>
      <c r="Q1157" s="33" t="str">
        <f t="shared" si="129"/>
        <v>2013–2016</v>
      </c>
      <c r="R1157" s="38">
        <f t="shared" si="130"/>
        <v>0.4</v>
      </c>
      <c r="S1157" s="35">
        <f t="shared" si="131"/>
        <v>166.99199999999999</v>
      </c>
      <c r="T1157" s="39"/>
      <c r="U1157" s="33" t="str">
        <f>IF(OR(T1157="x",ISNUMBER(MATCH(SUBSTITUTE(A1157,"-",""),Kundenbestand!$C$5:$C$3004,0)),ISNUMBER(MATCH(SUBSTITUTE(B1157,"-",""),Kundenbestand!$C$5:$C$3004,0))),"x","")</f>
        <v/>
      </c>
      <c r="V1157" s="35">
        <f t="shared" si="132"/>
        <v>0</v>
      </c>
    </row>
    <row r="1158" spans="1:22" x14ac:dyDescent="0.3">
      <c r="A1158" s="33" t="s">
        <v>6134</v>
      </c>
      <c r="B1158" s="33" t="s">
        <v>6135</v>
      </c>
      <c r="C1158" s="33" t="s">
        <v>233</v>
      </c>
      <c r="D1158" s="33" t="s">
        <v>5226</v>
      </c>
      <c r="E1158" s="33" t="s">
        <v>6136</v>
      </c>
      <c r="F1158" s="33" t="s">
        <v>6137</v>
      </c>
      <c r="G1158" s="34">
        <v>42688</v>
      </c>
      <c r="H1158" s="33">
        <f t="shared" si="126"/>
        <v>2016</v>
      </c>
      <c r="I1158" s="35">
        <v>154.01</v>
      </c>
      <c r="J1158" s="36">
        <v>1.42</v>
      </c>
      <c r="K1158" s="35">
        <f t="shared" si="127"/>
        <v>218.69419999999997</v>
      </c>
      <c r="L1158" s="33" t="s">
        <v>77</v>
      </c>
      <c r="M1158" s="33" t="s">
        <v>78</v>
      </c>
      <c r="N1158" s="33" t="s">
        <v>6138</v>
      </c>
      <c r="O1158" s="37" t="s">
        <v>94</v>
      </c>
      <c r="P1158" s="33" t="str">
        <f t="shared" si="128"/>
        <v>ja</v>
      </c>
      <c r="Q1158" s="33" t="str">
        <f t="shared" si="129"/>
        <v>2013–2016</v>
      </c>
      <c r="R1158" s="38">
        <f t="shared" si="130"/>
        <v>0.4</v>
      </c>
      <c r="S1158" s="35">
        <f t="shared" si="131"/>
        <v>131.21651999999997</v>
      </c>
      <c r="T1158" s="39"/>
      <c r="U1158" s="33" t="str">
        <f>IF(OR(T1158="x",ISNUMBER(MATCH(SUBSTITUTE(A1158,"-",""),Kundenbestand!$C$5:$C$3004,0)),ISNUMBER(MATCH(SUBSTITUTE(B1158,"-",""),Kundenbestand!$C$5:$C$3004,0))),"x","")</f>
        <v/>
      </c>
      <c r="V1158" s="35">
        <f t="shared" si="132"/>
        <v>0</v>
      </c>
    </row>
    <row r="1159" spans="1:22" x14ac:dyDescent="0.3">
      <c r="A1159" s="33" t="s">
        <v>6139</v>
      </c>
      <c r="B1159" s="33" t="s">
        <v>6140</v>
      </c>
      <c r="C1159" s="33" t="s">
        <v>233</v>
      </c>
      <c r="D1159" s="33" t="s">
        <v>6141</v>
      </c>
      <c r="E1159" s="33" t="s">
        <v>6142</v>
      </c>
      <c r="F1159" s="33"/>
      <c r="G1159" s="34">
        <v>42534</v>
      </c>
      <c r="H1159" s="33">
        <f t="shared" si="126"/>
        <v>2016</v>
      </c>
      <c r="I1159" s="35">
        <v>140</v>
      </c>
      <c r="J1159" s="36">
        <v>1.42</v>
      </c>
      <c r="K1159" s="35">
        <f t="shared" si="127"/>
        <v>198.79999999999998</v>
      </c>
      <c r="L1159" s="33" t="s">
        <v>77</v>
      </c>
      <c r="M1159" s="33" t="s">
        <v>78</v>
      </c>
      <c r="N1159" s="33" t="s">
        <v>6143</v>
      </c>
      <c r="O1159" s="37" t="s">
        <v>118</v>
      </c>
      <c r="P1159" s="33" t="str">
        <f t="shared" si="128"/>
        <v>ja</v>
      </c>
      <c r="Q1159" s="33" t="str">
        <f t="shared" si="129"/>
        <v>2013–2016</v>
      </c>
      <c r="R1159" s="38">
        <f t="shared" si="130"/>
        <v>0.4</v>
      </c>
      <c r="S1159" s="35">
        <f t="shared" si="131"/>
        <v>119.27999999999999</v>
      </c>
      <c r="T1159" s="39"/>
      <c r="U1159" s="33" t="str">
        <f>IF(OR(T1159="x",ISNUMBER(MATCH(SUBSTITUTE(A1159,"-",""),Kundenbestand!$C$5:$C$3004,0)),ISNUMBER(MATCH(SUBSTITUTE(B1159,"-",""),Kundenbestand!$C$5:$C$3004,0))),"x","")</f>
        <v/>
      </c>
      <c r="V1159" s="35">
        <f t="shared" si="132"/>
        <v>0</v>
      </c>
    </row>
    <row r="1160" spans="1:22" x14ac:dyDescent="0.3">
      <c r="A1160" s="33" t="s">
        <v>6144</v>
      </c>
      <c r="B1160" s="33" t="s">
        <v>6145</v>
      </c>
      <c r="C1160" s="33" t="s">
        <v>233</v>
      </c>
      <c r="D1160" s="33" t="s">
        <v>3204</v>
      </c>
      <c r="E1160" s="33" t="s">
        <v>6146</v>
      </c>
      <c r="F1160" s="33" t="s">
        <v>6147</v>
      </c>
      <c r="G1160" s="34">
        <v>42301</v>
      </c>
      <c r="H1160" s="33">
        <f t="shared" si="126"/>
        <v>2015</v>
      </c>
      <c r="I1160" s="35">
        <v>126</v>
      </c>
      <c r="J1160" s="36">
        <v>1.42</v>
      </c>
      <c r="K1160" s="35">
        <f t="shared" si="127"/>
        <v>178.92</v>
      </c>
      <c r="L1160" s="33" t="s">
        <v>77</v>
      </c>
      <c r="M1160" s="33" t="s">
        <v>78</v>
      </c>
      <c r="N1160" s="33" t="s">
        <v>6148</v>
      </c>
      <c r="O1160" s="37" t="s">
        <v>87</v>
      </c>
      <c r="P1160" s="33" t="str">
        <f t="shared" si="128"/>
        <v>ja</v>
      </c>
      <c r="Q1160" s="33" t="str">
        <f t="shared" si="129"/>
        <v>2013–2016</v>
      </c>
      <c r="R1160" s="38">
        <f t="shared" si="130"/>
        <v>0.4</v>
      </c>
      <c r="S1160" s="35">
        <f t="shared" si="131"/>
        <v>107.35199999999999</v>
      </c>
      <c r="T1160" s="39"/>
      <c r="U1160" s="33" t="str">
        <f>IF(OR(T1160="x",ISNUMBER(MATCH(SUBSTITUTE(A1160,"-",""),Kundenbestand!$C$5:$C$3004,0)),ISNUMBER(MATCH(SUBSTITUTE(B1160,"-",""),Kundenbestand!$C$5:$C$3004,0))),"x","")</f>
        <v/>
      </c>
      <c r="V1160" s="35">
        <f t="shared" si="132"/>
        <v>0</v>
      </c>
    </row>
    <row r="1161" spans="1:22" x14ac:dyDescent="0.3">
      <c r="A1161" s="33" t="s">
        <v>6149</v>
      </c>
      <c r="B1161" s="33" t="s">
        <v>6150</v>
      </c>
      <c r="C1161" s="33" t="s">
        <v>233</v>
      </c>
      <c r="D1161" s="33" t="s">
        <v>6151</v>
      </c>
      <c r="E1161" s="33" t="s">
        <v>6152</v>
      </c>
      <c r="F1161" s="33" t="s">
        <v>6153</v>
      </c>
      <c r="G1161" s="34">
        <v>41897</v>
      </c>
      <c r="H1161" s="33">
        <f t="shared" si="126"/>
        <v>2014</v>
      </c>
      <c r="I1161" s="35">
        <v>112</v>
      </c>
      <c r="J1161" s="36">
        <v>1.42</v>
      </c>
      <c r="K1161" s="35">
        <f t="shared" si="127"/>
        <v>159.04</v>
      </c>
      <c r="L1161" s="33" t="s">
        <v>77</v>
      </c>
      <c r="M1161" s="33" t="s">
        <v>78</v>
      </c>
      <c r="N1161" s="33" t="s">
        <v>6154</v>
      </c>
      <c r="O1161" s="37" t="s">
        <v>80</v>
      </c>
      <c r="P1161" s="33" t="str">
        <f t="shared" si="128"/>
        <v>ja</v>
      </c>
      <c r="Q1161" s="33" t="str">
        <f t="shared" si="129"/>
        <v>2013–2016</v>
      </c>
      <c r="R1161" s="38">
        <f t="shared" si="130"/>
        <v>0.4</v>
      </c>
      <c r="S1161" s="35">
        <f t="shared" si="131"/>
        <v>95.423999999999992</v>
      </c>
      <c r="T1161" s="39"/>
      <c r="U1161" s="33" t="str">
        <f>IF(OR(T1161="x",ISNUMBER(MATCH(SUBSTITUTE(A1161,"-",""),Kundenbestand!$C$5:$C$3004,0)),ISNUMBER(MATCH(SUBSTITUTE(B1161,"-",""),Kundenbestand!$C$5:$C$3004,0))),"x","")</f>
        <v/>
      </c>
      <c r="V1161" s="35">
        <f t="shared" si="132"/>
        <v>0</v>
      </c>
    </row>
    <row r="1162" spans="1:22" x14ac:dyDescent="0.3">
      <c r="A1162" s="33" t="s">
        <v>6155</v>
      </c>
      <c r="B1162" s="33" t="s">
        <v>6156</v>
      </c>
      <c r="C1162" s="33" t="s">
        <v>233</v>
      </c>
      <c r="D1162" s="33" t="s">
        <v>2207</v>
      </c>
      <c r="E1162" s="33" t="s">
        <v>6157</v>
      </c>
      <c r="F1162" s="33" t="s">
        <v>6158</v>
      </c>
      <c r="G1162" s="34">
        <v>42014</v>
      </c>
      <c r="H1162" s="33">
        <f t="shared" si="126"/>
        <v>2015</v>
      </c>
      <c r="I1162" s="35">
        <v>118.99</v>
      </c>
      <c r="J1162" s="36">
        <v>1.42</v>
      </c>
      <c r="K1162" s="35">
        <f t="shared" si="127"/>
        <v>168.96579999999997</v>
      </c>
      <c r="L1162" s="33" t="s">
        <v>77</v>
      </c>
      <c r="M1162" s="33" t="s">
        <v>78</v>
      </c>
      <c r="N1162" s="33" t="s">
        <v>6159</v>
      </c>
      <c r="O1162" s="37" t="s">
        <v>94</v>
      </c>
      <c r="P1162" s="33" t="str">
        <f t="shared" si="128"/>
        <v>ja</v>
      </c>
      <c r="Q1162" s="33" t="str">
        <f t="shared" si="129"/>
        <v>2013–2016</v>
      </c>
      <c r="R1162" s="38">
        <f t="shared" si="130"/>
        <v>0.4</v>
      </c>
      <c r="S1162" s="35">
        <f t="shared" si="131"/>
        <v>101.37947999999999</v>
      </c>
      <c r="T1162" s="39"/>
      <c r="U1162" s="33" t="str">
        <f>IF(OR(T1162="x",ISNUMBER(MATCH(SUBSTITUTE(A1162,"-",""),Kundenbestand!$C$5:$C$3004,0)),ISNUMBER(MATCH(SUBSTITUTE(B1162,"-",""),Kundenbestand!$C$5:$C$3004,0))),"x","")</f>
        <v/>
      </c>
      <c r="V1162" s="35">
        <f t="shared" si="132"/>
        <v>0</v>
      </c>
    </row>
    <row r="1163" spans="1:22" x14ac:dyDescent="0.3">
      <c r="A1163" s="33" t="s">
        <v>6160</v>
      </c>
      <c r="B1163" s="33" t="s">
        <v>6161</v>
      </c>
      <c r="C1163" s="33" t="s">
        <v>233</v>
      </c>
      <c r="D1163" s="33" t="s">
        <v>986</v>
      </c>
      <c r="E1163" s="33" t="s">
        <v>6162</v>
      </c>
      <c r="F1163" s="33"/>
      <c r="G1163" s="34">
        <v>41953</v>
      </c>
      <c r="H1163" s="33">
        <f t="shared" si="126"/>
        <v>2014</v>
      </c>
      <c r="I1163" s="35">
        <v>196</v>
      </c>
      <c r="J1163" s="36">
        <v>1.42</v>
      </c>
      <c r="K1163" s="35">
        <f t="shared" si="127"/>
        <v>278.32</v>
      </c>
      <c r="L1163" s="33" t="s">
        <v>77</v>
      </c>
      <c r="M1163" s="33" t="s">
        <v>78</v>
      </c>
      <c r="N1163" s="33" t="s">
        <v>6163</v>
      </c>
      <c r="O1163" s="37" t="s">
        <v>94</v>
      </c>
      <c r="P1163" s="33" t="str">
        <f t="shared" si="128"/>
        <v>ja</v>
      </c>
      <c r="Q1163" s="33" t="str">
        <f t="shared" si="129"/>
        <v>2013–2016</v>
      </c>
      <c r="R1163" s="38">
        <f t="shared" si="130"/>
        <v>0.4</v>
      </c>
      <c r="S1163" s="35">
        <f t="shared" si="131"/>
        <v>166.99199999999999</v>
      </c>
      <c r="T1163" s="39"/>
      <c r="U1163" s="33" t="str">
        <f>IF(OR(T1163="x",ISNUMBER(MATCH(SUBSTITUTE(A1163,"-",""),Kundenbestand!$C$5:$C$3004,0)),ISNUMBER(MATCH(SUBSTITUTE(B1163,"-",""),Kundenbestand!$C$5:$C$3004,0))),"x","")</f>
        <v/>
      </c>
      <c r="V1163" s="35">
        <f t="shared" si="132"/>
        <v>0</v>
      </c>
    </row>
    <row r="1164" spans="1:22" x14ac:dyDescent="0.3">
      <c r="A1164" s="33" t="s">
        <v>6164</v>
      </c>
      <c r="B1164" s="33" t="s">
        <v>6165</v>
      </c>
      <c r="C1164" s="33" t="s">
        <v>233</v>
      </c>
      <c r="D1164" s="33" t="s">
        <v>6166</v>
      </c>
      <c r="E1164" s="33" t="s">
        <v>6167</v>
      </c>
      <c r="F1164" s="33"/>
      <c r="G1164" s="34">
        <v>41981</v>
      </c>
      <c r="H1164" s="33">
        <f t="shared" si="126"/>
        <v>2014</v>
      </c>
      <c r="I1164" s="35">
        <v>140</v>
      </c>
      <c r="J1164" s="36">
        <v>1.42</v>
      </c>
      <c r="K1164" s="35">
        <f t="shared" si="127"/>
        <v>198.79999999999998</v>
      </c>
      <c r="L1164" s="33" t="s">
        <v>77</v>
      </c>
      <c r="M1164" s="33" t="s">
        <v>78</v>
      </c>
      <c r="N1164" s="33" t="s">
        <v>6168</v>
      </c>
      <c r="O1164" s="37" t="s">
        <v>94</v>
      </c>
      <c r="P1164" s="33" t="str">
        <f t="shared" si="128"/>
        <v>ja</v>
      </c>
      <c r="Q1164" s="33" t="str">
        <f t="shared" si="129"/>
        <v>2013–2016</v>
      </c>
      <c r="R1164" s="38">
        <f t="shared" si="130"/>
        <v>0.4</v>
      </c>
      <c r="S1164" s="35">
        <f t="shared" si="131"/>
        <v>119.27999999999999</v>
      </c>
      <c r="T1164" s="39"/>
      <c r="U1164" s="33" t="str">
        <f>IF(OR(T1164="x",ISNUMBER(MATCH(SUBSTITUTE(A1164,"-",""),Kundenbestand!$C$5:$C$3004,0)),ISNUMBER(MATCH(SUBSTITUTE(B1164,"-",""),Kundenbestand!$C$5:$C$3004,0))),"x","")</f>
        <v/>
      </c>
      <c r="V1164" s="35">
        <f t="shared" si="132"/>
        <v>0</v>
      </c>
    </row>
    <row r="1165" spans="1:22" x14ac:dyDescent="0.3">
      <c r="A1165" s="33" t="s">
        <v>6169</v>
      </c>
      <c r="B1165" s="33" t="s">
        <v>6170</v>
      </c>
      <c r="C1165" s="33" t="s">
        <v>233</v>
      </c>
      <c r="D1165" s="33" t="s">
        <v>6171</v>
      </c>
      <c r="E1165" s="33" t="s">
        <v>6172</v>
      </c>
      <c r="F1165" s="33" t="s">
        <v>6173</v>
      </c>
      <c r="G1165" s="34">
        <v>42133</v>
      </c>
      <c r="H1165" s="33">
        <f t="shared" si="126"/>
        <v>2015</v>
      </c>
      <c r="I1165" s="35">
        <v>112</v>
      </c>
      <c r="J1165" s="36">
        <v>1.42</v>
      </c>
      <c r="K1165" s="35">
        <f t="shared" si="127"/>
        <v>159.04</v>
      </c>
      <c r="L1165" s="33" t="s">
        <v>77</v>
      </c>
      <c r="M1165" s="33" t="s">
        <v>78</v>
      </c>
      <c r="N1165" s="33" t="s">
        <v>6174</v>
      </c>
      <c r="O1165" s="37" t="s">
        <v>118</v>
      </c>
      <c r="P1165" s="33" t="str">
        <f t="shared" si="128"/>
        <v>ja</v>
      </c>
      <c r="Q1165" s="33" t="str">
        <f t="shared" si="129"/>
        <v>2013–2016</v>
      </c>
      <c r="R1165" s="38">
        <f t="shared" si="130"/>
        <v>0.4</v>
      </c>
      <c r="S1165" s="35">
        <f t="shared" si="131"/>
        <v>95.423999999999992</v>
      </c>
      <c r="T1165" s="39"/>
      <c r="U1165" s="33" t="str">
        <f>IF(OR(T1165="x",ISNUMBER(MATCH(SUBSTITUTE(A1165,"-",""),Kundenbestand!$C$5:$C$3004,0)),ISNUMBER(MATCH(SUBSTITUTE(B1165,"-",""),Kundenbestand!$C$5:$C$3004,0))),"x","")</f>
        <v/>
      </c>
      <c r="V1165" s="35">
        <f t="shared" si="132"/>
        <v>0</v>
      </c>
    </row>
    <row r="1166" spans="1:22" x14ac:dyDescent="0.3">
      <c r="A1166" s="33" t="s">
        <v>6175</v>
      </c>
      <c r="B1166" s="33" t="s">
        <v>6176</v>
      </c>
      <c r="C1166" s="33" t="s">
        <v>233</v>
      </c>
      <c r="D1166" s="33" t="s">
        <v>6177</v>
      </c>
      <c r="E1166" s="33" t="s">
        <v>2558</v>
      </c>
      <c r="F1166" s="33"/>
      <c r="G1166" s="34">
        <v>42863</v>
      </c>
      <c r="H1166" s="33">
        <f t="shared" si="126"/>
        <v>2017</v>
      </c>
      <c r="I1166" s="35">
        <v>84</v>
      </c>
      <c r="J1166" s="36">
        <v>1.42</v>
      </c>
      <c r="K1166" s="35">
        <f t="shared" si="127"/>
        <v>119.28</v>
      </c>
      <c r="L1166" s="33" t="s">
        <v>77</v>
      </c>
      <c r="M1166" s="33" t="s">
        <v>78</v>
      </c>
      <c r="N1166" s="33" t="s">
        <v>2560</v>
      </c>
      <c r="O1166" s="37" t="s">
        <v>87</v>
      </c>
      <c r="P1166" s="33" t="str">
        <f t="shared" si="128"/>
        <v>ja</v>
      </c>
      <c r="Q1166" s="33" t="str">
        <f t="shared" si="129"/>
        <v>2017–2020</v>
      </c>
      <c r="R1166" s="38">
        <f t="shared" si="130"/>
        <v>0.25</v>
      </c>
      <c r="S1166" s="35">
        <f t="shared" si="131"/>
        <v>89.460000000000008</v>
      </c>
      <c r="T1166" s="39"/>
      <c r="U1166" s="33" t="str">
        <f>IF(OR(T1166="x",ISNUMBER(MATCH(SUBSTITUTE(A1166,"-",""),Kundenbestand!$C$5:$C$3004,0)),ISNUMBER(MATCH(SUBSTITUTE(B1166,"-",""),Kundenbestand!$C$5:$C$3004,0))),"x","")</f>
        <v/>
      </c>
      <c r="V1166" s="35">
        <f t="shared" si="132"/>
        <v>0</v>
      </c>
    </row>
    <row r="1167" spans="1:22" x14ac:dyDescent="0.3">
      <c r="A1167" s="33" t="s">
        <v>6178</v>
      </c>
      <c r="B1167" s="33" t="s">
        <v>6179</v>
      </c>
      <c r="C1167" s="33" t="s">
        <v>233</v>
      </c>
      <c r="D1167" s="33" t="s">
        <v>6180</v>
      </c>
      <c r="E1167" s="33" t="s">
        <v>6181</v>
      </c>
      <c r="F1167" s="33"/>
      <c r="G1167" s="34">
        <v>42133</v>
      </c>
      <c r="H1167" s="33">
        <f t="shared" si="126"/>
        <v>2015</v>
      </c>
      <c r="I1167" s="35">
        <v>126</v>
      </c>
      <c r="J1167" s="36">
        <v>1.42</v>
      </c>
      <c r="K1167" s="35">
        <f t="shared" si="127"/>
        <v>178.92</v>
      </c>
      <c r="L1167" s="33" t="s">
        <v>77</v>
      </c>
      <c r="M1167" s="33" t="s">
        <v>78</v>
      </c>
      <c r="N1167" s="33" t="s">
        <v>6182</v>
      </c>
      <c r="O1167" s="37" t="s">
        <v>94</v>
      </c>
      <c r="P1167" s="33" t="str">
        <f t="shared" si="128"/>
        <v>ja</v>
      </c>
      <c r="Q1167" s="33" t="str">
        <f t="shared" si="129"/>
        <v>2013–2016</v>
      </c>
      <c r="R1167" s="38">
        <f t="shared" si="130"/>
        <v>0.4</v>
      </c>
      <c r="S1167" s="35">
        <f t="shared" si="131"/>
        <v>107.35199999999999</v>
      </c>
      <c r="T1167" s="39"/>
      <c r="U1167" s="33" t="str">
        <f>IF(OR(T1167="x",ISNUMBER(MATCH(SUBSTITUTE(A1167,"-",""),Kundenbestand!$C$5:$C$3004,0)),ISNUMBER(MATCH(SUBSTITUTE(B1167,"-",""),Kundenbestand!$C$5:$C$3004,0))),"x","")</f>
        <v/>
      </c>
      <c r="V1167" s="35">
        <f t="shared" si="132"/>
        <v>0</v>
      </c>
    </row>
    <row r="1168" spans="1:22" x14ac:dyDescent="0.3">
      <c r="A1168" s="33" t="s">
        <v>6183</v>
      </c>
      <c r="B1168" s="33" t="s">
        <v>6184</v>
      </c>
      <c r="C1168" s="33" t="s">
        <v>233</v>
      </c>
      <c r="D1168" s="33" t="s">
        <v>1838</v>
      </c>
      <c r="E1168" s="33" t="s">
        <v>6185</v>
      </c>
      <c r="F1168" s="33" t="s">
        <v>6186</v>
      </c>
      <c r="G1168" s="34">
        <v>42191</v>
      </c>
      <c r="H1168" s="33">
        <f t="shared" si="126"/>
        <v>2015</v>
      </c>
      <c r="I1168" s="35">
        <v>105</v>
      </c>
      <c r="J1168" s="36">
        <v>1.42</v>
      </c>
      <c r="K1168" s="35">
        <f t="shared" si="127"/>
        <v>149.1</v>
      </c>
      <c r="L1168" s="33" t="s">
        <v>77</v>
      </c>
      <c r="M1168" s="33" t="s">
        <v>78</v>
      </c>
      <c r="N1168" s="33" t="s">
        <v>6187</v>
      </c>
      <c r="O1168" s="37" t="s">
        <v>87</v>
      </c>
      <c r="P1168" s="33" t="str">
        <f t="shared" si="128"/>
        <v>ja</v>
      </c>
      <c r="Q1168" s="33" t="str">
        <f t="shared" si="129"/>
        <v>2013–2016</v>
      </c>
      <c r="R1168" s="38">
        <f t="shared" si="130"/>
        <v>0.4</v>
      </c>
      <c r="S1168" s="35">
        <f t="shared" si="131"/>
        <v>89.46</v>
      </c>
      <c r="T1168" s="39"/>
      <c r="U1168" s="33" t="str">
        <f>IF(OR(T1168="x",ISNUMBER(MATCH(SUBSTITUTE(A1168,"-",""),Kundenbestand!$C$5:$C$3004,0)),ISNUMBER(MATCH(SUBSTITUTE(B1168,"-",""),Kundenbestand!$C$5:$C$3004,0))),"x","")</f>
        <v/>
      </c>
      <c r="V1168" s="35">
        <f t="shared" si="132"/>
        <v>0</v>
      </c>
    </row>
    <row r="1169" spans="1:22" x14ac:dyDescent="0.3">
      <c r="A1169" s="33" t="s">
        <v>6188</v>
      </c>
      <c r="B1169" s="33" t="s">
        <v>6189</v>
      </c>
      <c r="C1169" s="33" t="s">
        <v>233</v>
      </c>
      <c r="D1169" s="33" t="s">
        <v>6190</v>
      </c>
      <c r="E1169" s="33" t="s">
        <v>6191</v>
      </c>
      <c r="F1169" s="33" t="s">
        <v>6192</v>
      </c>
      <c r="G1169" s="34">
        <v>41897</v>
      </c>
      <c r="H1169" s="33">
        <f t="shared" si="126"/>
        <v>2014</v>
      </c>
      <c r="I1169" s="35">
        <v>126</v>
      </c>
      <c r="J1169" s="36">
        <v>1.42</v>
      </c>
      <c r="K1169" s="35">
        <f t="shared" si="127"/>
        <v>178.92</v>
      </c>
      <c r="L1169" s="33" t="s">
        <v>77</v>
      </c>
      <c r="M1169" s="33" t="s">
        <v>78</v>
      </c>
      <c r="N1169" s="33" t="s">
        <v>6193</v>
      </c>
      <c r="O1169" s="37" t="s">
        <v>80</v>
      </c>
      <c r="P1169" s="33" t="str">
        <f t="shared" si="128"/>
        <v>ja</v>
      </c>
      <c r="Q1169" s="33" t="str">
        <f t="shared" si="129"/>
        <v>2013–2016</v>
      </c>
      <c r="R1169" s="38">
        <f t="shared" si="130"/>
        <v>0.4</v>
      </c>
      <c r="S1169" s="35">
        <f t="shared" si="131"/>
        <v>107.35199999999999</v>
      </c>
      <c r="T1169" s="39"/>
      <c r="U1169" s="33" t="str">
        <f>IF(OR(T1169="x",ISNUMBER(MATCH(SUBSTITUTE(A1169,"-",""),Kundenbestand!$C$5:$C$3004,0)),ISNUMBER(MATCH(SUBSTITUTE(B1169,"-",""),Kundenbestand!$C$5:$C$3004,0))),"x","")</f>
        <v/>
      </c>
      <c r="V1169" s="35">
        <f t="shared" si="132"/>
        <v>0</v>
      </c>
    </row>
    <row r="1170" spans="1:22" x14ac:dyDescent="0.3">
      <c r="A1170" s="33" t="s">
        <v>6194</v>
      </c>
      <c r="B1170" s="33" t="s">
        <v>6195</v>
      </c>
      <c r="C1170" s="33" t="s">
        <v>233</v>
      </c>
      <c r="D1170" s="33" t="s">
        <v>2101</v>
      </c>
      <c r="E1170" s="33" t="s">
        <v>6196</v>
      </c>
      <c r="F1170" s="33" t="s">
        <v>6197</v>
      </c>
      <c r="G1170" s="34">
        <v>42133</v>
      </c>
      <c r="H1170" s="33">
        <f t="shared" si="126"/>
        <v>2015</v>
      </c>
      <c r="I1170" s="35">
        <v>126</v>
      </c>
      <c r="J1170" s="36">
        <v>1.42</v>
      </c>
      <c r="K1170" s="35">
        <f t="shared" si="127"/>
        <v>178.92</v>
      </c>
      <c r="L1170" s="33" t="s">
        <v>77</v>
      </c>
      <c r="M1170" s="33" t="s">
        <v>78</v>
      </c>
      <c r="N1170" s="33" t="s">
        <v>6198</v>
      </c>
      <c r="O1170" s="37" t="s">
        <v>118</v>
      </c>
      <c r="P1170" s="33" t="str">
        <f t="shared" si="128"/>
        <v>ja</v>
      </c>
      <c r="Q1170" s="33" t="str">
        <f t="shared" si="129"/>
        <v>2013–2016</v>
      </c>
      <c r="R1170" s="38">
        <f t="shared" si="130"/>
        <v>0.4</v>
      </c>
      <c r="S1170" s="35">
        <f t="shared" si="131"/>
        <v>107.35199999999999</v>
      </c>
      <c r="T1170" s="39"/>
      <c r="U1170" s="33" t="str">
        <f>IF(OR(T1170="x",ISNUMBER(MATCH(SUBSTITUTE(A1170,"-",""),Kundenbestand!$C$5:$C$3004,0)),ISNUMBER(MATCH(SUBSTITUTE(B1170,"-",""),Kundenbestand!$C$5:$C$3004,0))),"x","")</f>
        <v/>
      </c>
      <c r="V1170" s="35">
        <f t="shared" si="132"/>
        <v>0</v>
      </c>
    </row>
    <row r="1171" spans="1:22" x14ac:dyDescent="0.3">
      <c r="A1171" s="33" t="s">
        <v>6199</v>
      </c>
      <c r="B1171" s="33" t="s">
        <v>6200</v>
      </c>
      <c r="C1171" s="33" t="s">
        <v>233</v>
      </c>
      <c r="D1171" s="33" t="s">
        <v>571</v>
      </c>
      <c r="E1171" s="33" t="s">
        <v>6201</v>
      </c>
      <c r="F1171" s="33" t="s">
        <v>6202</v>
      </c>
      <c r="G1171" s="34">
        <v>41195</v>
      </c>
      <c r="H1171" s="33">
        <f t="shared" si="126"/>
        <v>2012</v>
      </c>
      <c r="I1171" s="35">
        <v>55.93</v>
      </c>
      <c r="J1171" s="36">
        <v>1.42</v>
      </c>
      <c r="K1171" s="35">
        <f t="shared" si="127"/>
        <v>79.420599999999993</v>
      </c>
      <c r="L1171" s="33" t="s">
        <v>1733</v>
      </c>
      <c r="M1171" s="33" t="s">
        <v>1734</v>
      </c>
      <c r="N1171" s="33" t="s">
        <v>6203</v>
      </c>
      <c r="O1171" s="37" t="s">
        <v>94</v>
      </c>
      <c r="P1171" s="33" t="str">
        <f t="shared" si="128"/>
        <v>ja</v>
      </c>
      <c r="Q1171" s="33" t="str">
        <f t="shared" si="129"/>
        <v>bis 2012</v>
      </c>
      <c r="R1171" s="38">
        <f t="shared" si="130"/>
        <v>0.5</v>
      </c>
      <c r="S1171" s="35">
        <f t="shared" si="131"/>
        <v>39.710299999999997</v>
      </c>
      <c r="T1171" s="39"/>
      <c r="U1171" s="33" t="str">
        <f>IF(OR(T1171="x",ISNUMBER(MATCH(SUBSTITUTE(A1171,"-",""),Kundenbestand!$C$5:$C$3004,0)),ISNUMBER(MATCH(SUBSTITUTE(B1171,"-",""),Kundenbestand!$C$5:$C$3004,0))),"x","")</f>
        <v/>
      </c>
      <c r="V1171" s="35">
        <f t="shared" si="132"/>
        <v>0</v>
      </c>
    </row>
    <row r="1172" spans="1:22" x14ac:dyDescent="0.3">
      <c r="A1172" s="33" t="s">
        <v>6204</v>
      </c>
      <c r="B1172" s="33" t="s">
        <v>6205</v>
      </c>
      <c r="C1172" s="33" t="s">
        <v>233</v>
      </c>
      <c r="D1172" s="33" t="s">
        <v>4287</v>
      </c>
      <c r="E1172" s="33" t="s">
        <v>6206</v>
      </c>
      <c r="F1172" s="33" t="s">
        <v>6207</v>
      </c>
      <c r="G1172" s="34">
        <v>41918</v>
      </c>
      <c r="H1172" s="33">
        <f t="shared" si="126"/>
        <v>2014</v>
      </c>
      <c r="I1172" s="35">
        <v>70</v>
      </c>
      <c r="J1172" s="36">
        <v>1.42</v>
      </c>
      <c r="K1172" s="35">
        <f t="shared" si="127"/>
        <v>99.399999999999991</v>
      </c>
      <c r="L1172" s="33" t="s">
        <v>77</v>
      </c>
      <c r="M1172" s="33" t="s">
        <v>78</v>
      </c>
      <c r="N1172" s="33" t="s">
        <v>6208</v>
      </c>
      <c r="O1172" s="37" t="s">
        <v>94</v>
      </c>
      <c r="P1172" s="33" t="str">
        <f t="shared" si="128"/>
        <v>ja</v>
      </c>
      <c r="Q1172" s="33" t="str">
        <f t="shared" si="129"/>
        <v>2013–2016</v>
      </c>
      <c r="R1172" s="38">
        <f t="shared" si="130"/>
        <v>0.4</v>
      </c>
      <c r="S1172" s="35">
        <f t="shared" si="131"/>
        <v>59.639999999999993</v>
      </c>
      <c r="T1172" s="39"/>
      <c r="U1172" s="33" t="str">
        <f>IF(OR(T1172="x",ISNUMBER(MATCH(SUBSTITUTE(A1172,"-",""),Kundenbestand!$C$5:$C$3004,0)),ISNUMBER(MATCH(SUBSTITUTE(B1172,"-",""),Kundenbestand!$C$5:$C$3004,0))),"x","")</f>
        <v/>
      </c>
      <c r="V1172" s="35">
        <f t="shared" si="132"/>
        <v>0</v>
      </c>
    </row>
    <row r="1173" spans="1:22" x14ac:dyDescent="0.3">
      <c r="A1173" s="33" t="s">
        <v>6209</v>
      </c>
      <c r="B1173" s="33" t="s">
        <v>6210</v>
      </c>
      <c r="C1173" s="33" t="s">
        <v>233</v>
      </c>
      <c r="D1173" s="33" t="s">
        <v>1615</v>
      </c>
      <c r="E1173" s="33" t="s">
        <v>6211</v>
      </c>
      <c r="F1173" s="33" t="s">
        <v>6212</v>
      </c>
      <c r="G1173" s="34">
        <v>41834</v>
      </c>
      <c r="H1173" s="33">
        <f t="shared" si="126"/>
        <v>2014</v>
      </c>
      <c r="I1173" s="35">
        <v>98</v>
      </c>
      <c r="J1173" s="36">
        <v>1.42</v>
      </c>
      <c r="K1173" s="35">
        <f t="shared" si="127"/>
        <v>139.16</v>
      </c>
      <c r="L1173" s="33" t="s">
        <v>77</v>
      </c>
      <c r="M1173" s="33" t="s">
        <v>78</v>
      </c>
      <c r="N1173" s="33" t="s">
        <v>6213</v>
      </c>
      <c r="O1173" s="37" t="s">
        <v>118</v>
      </c>
      <c r="P1173" s="33" t="str">
        <f t="shared" si="128"/>
        <v>ja</v>
      </c>
      <c r="Q1173" s="33" t="str">
        <f t="shared" si="129"/>
        <v>2013–2016</v>
      </c>
      <c r="R1173" s="38">
        <f t="shared" si="130"/>
        <v>0.4</v>
      </c>
      <c r="S1173" s="35">
        <f t="shared" si="131"/>
        <v>83.495999999999995</v>
      </c>
      <c r="T1173" s="39"/>
      <c r="U1173" s="33" t="str">
        <f>IF(OR(T1173="x",ISNUMBER(MATCH(SUBSTITUTE(A1173,"-",""),Kundenbestand!$C$5:$C$3004,0)),ISNUMBER(MATCH(SUBSTITUTE(B1173,"-",""),Kundenbestand!$C$5:$C$3004,0))),"x","")</f>
        <v/>
      </c>
      <c r="V1173" s="35">
        <f t="shared" si="132"/>
        <v>0</v>
      </c>
    </row>
    <row r="1174" spans="1:22" x14ac:dyDescent="0.3">
      <c r="A1174" s="33" t="s">
        <v>6214</v>
      </c>
      <c r="B1174" s="33" t="s">
        <v>6215</v>
      </c>
      <c r="C1174" s="33" t="s">
        <v>233</v>
      </c>
      <c r="D1174" s="33" t="s">
        <v>6216</v>
      </c>
      <c r="E1174" s="33" t="s">
        <v>6217</v>
      </c>
      <c r="F1174" s="33" t="s">
        <v>6218</v>
      </c>
      <c r="G1174" s="34">
        <v>41778</v>
      </c>
      <c r="H1174" s="33">
        <f t="shared" si="126"/>
        <v>2014</v>
      </c>
      <c r="I1174" s="35">
        <v>112</v>
      </c>
      <c r="J1174" s="36">
        <v>1.42</v>
      </c>
      <c r="K1174" s="35">
        <f t="shared" si="127"/>
        <v>159.04</v>
      </c>
      <c r="L1174" s="33" t="s">
        <v>1733</v>
      </c>
      <c r="M1174" s="33" t="s">
        <v>1734</v>
      </c>
      <c r="N1174" s="33" t="s">
        <v>6219</v>
      </c>
      <c r="O1174" s="37" t="s">
        <v>94</v>
      </c>
      <c r="P1174" s="33" t="str">
        <f t="shared" si="128"/>
        <v>ja</v>
      </c>
      <c r="Q1174" s="33" t="str">
        <f t="shared" si="129"/>
        <v>2013–2016</v>
      </c>
      <c r="R1174" s="38">
        <f t="shared" si="130"/>
        <v>0.4</v>
      </c>
      <c r="S1174" s="35">
        <f t="shared" si="131"/>
        <v>95.423999999999992</v>
      </c>
      <c r="T1174" s="39"/>
      <c r="U1174" s="33" t="str">
        <f>IF(OR(T1174="x",ISNUMBER(MATCH(SUBSTITUTE(A1174,"-",""),Kundenbestand!$C$5:$C$3004,0)),ISNUMBER(MATCH(SUBSTITUTE(B1174,"-",""),Kundenbestand!$C$5:$C$3004,0))),"x","")</f>
        <v/>
      </c>
      <c r="V1174" s="35">
        <f t="shared" si="132"/>
        <v>0</v>
      </c>
    </row>
    <row r="1175" spans="1:22" x14ac:dyDescent="0.3">
      <c r="A1175" s="33" t="s">
        <v>6220</v>
      </c>
      <c r="B1175" s="33" t="s">
        <v>6221</v>
      </c>
      <c r="C1175" s="33" t="s">
        <v>233</v>
      </c>
      <c r="D1175" s="33" t="s">
        <v>5250</v>
      </c>
      <c r="E1175" s="33" t="s">
        <v>6222</v>
      </c>
      <c r="F1175" s="33"/>
      <c r="G1175" s="34">
        <v>41778</v>
      </c>
      <c r="H1175" s="33">
        <f t="shared" si="126"/>
        <v>2014</v>
      </c>
      <c r="I1175" s="35">
        <v>84</v>
      </c>
      <c r="J1175" s="36">
        <v>1.42</v>
      </c>
      <c r="K1175" s="35">
        <f t="shared" si="127"/>
        <v>119.28</v>
      </c>
      <c r="L1175" s="33" t="s">
        <v>77</v>
      </c>
      <c r="M1175" s="33" t="s">
        <v>78</v>
      </c>
      <c r="N1175" s="33" t="s">
        <v>6223</v>
      </c>
      <c r="O1175" s="37" t="s">
        <v>87</v>
      </c>
      <c r="P1175" s="33" t="str">
        <f t="shared" si="128"/>
        <v>ja</v>
      </c>
      <c r="Q1175" s="33" t="str">
        <f t="shared" si="129"/>
        <v>2013–2016</v>
      </c>
      <c r="R1175" s="38">
        <f t="shared" si="130"/>
        <v>0.4</v>
      </c>
      <c r="S1175" s="35">
        <f t="shared" si="131"/>
        <v>71.567999999999998</v>
      </c>
      <c r="T1175" s="39"/>
      <c r="U1175" s="33" t="str">
        <f>IF(OR(T1175="x",ISNUMBER(MATCH(SUBSTITUTE(A1175,"-",""),Kundenbestand!$C$5:$C$3004,0)),ISNUMBER(MATCH(SUBSTITUTE(B1175,"-",""),Kundenbestand!$C$5:$C$3004,0))),"x","")</f>
        <v/>
      </c>
      <c r="V1175" s="35">
        <f t="shared" si="132"/>
        <v>0</v>
      </c>
    </row>
    <row r="1176" spans="1:22" x14ac:dyDescent="0.3">
      <c r="A1176" s="33" t="s">
        <v>6224</v>
      </c>
      <c r="B1176" s="33" t="s">
        <v>6225</v>
      </c>
      <c r="C1176" s="33" t="s">
        <v>233</v>
      </c>
      <c r="D1176" s="33" t="s">
        <v>1638</v>
      </c>
      <c r="E1176" s="33" t="s">
        <v>6226</v>
      </c>
      <c r="F1176" s="33" t="s">
        <v>6227</v>
      </c>
      <c r="G1176" s="34">
        <v>41708</v>
      </c>
      <c r="H1176" s="33">
        <f t="shared" si="126"/>
        <v>2014</v>
      </c>
      <c r="I1176" s="35">
        <v>349.65</v>
      </c>
      <c r="J1176" s="36">
        <v>1.42</v>
      </c>
      <c r="K1176" s="35">
        <f t="shared" si="127"/>
        <v>496.50299999999993</v>
      </c>
      <c r="L1176" s="33" t="s">
        <v>77</v>
      </c>
      <c r="M1176" s="33" t="s">
        <v>78</v>
      </c>
      <c r="N1176" s="33" t="s">
        <v>6228</v>
      </c>
      <c r="O1176" s="37" t="s">
        <v>118</v>
      </c>
      <c r="P1176" s="33" t="str">
        <f t="shared" si="128"/>
        <v>ja</v>
      </c>
      <c r="Q1176" s="33" t="str">
        <f t="shared" si="129"/>
        <v>2013–2016</v>
      </c>
      <c r="R1176" s="38">
        <f t="shared" si="130"/>
        <v>0.4</v>
      </c>
      <c r="S1176" s="35">
        <f t="shared" si="131"/>
        <v>297.90179999999992</v>
      </c>
      <c r="T1176" s="39"/>
      <c r="U1176" s="33" t="str">
        <f>IF(OR(T1176="x",ISNUMBER(MATCH(SUBSTITUTE(A1176,"-",""),Kundenbestand!$C$5:$C$3004,0)),ISNUMBER(MATCH(SUBSTITUTE(B1176,"-",""),Kundenbestand!$C$5:$C$3004,0))),"x","")</f>
        <v/>
      </c>
      <c r="V1176" s="35">
        <f t="shared" si="132"/>
        <v>0</v>
      </c>
    </row>
    <row r="1177" spans="1:22" x14ac:dyDescent="0.3">
      <c r="A1177" s="33" t="s">
        <v>6229</v>
      </c>
      <c r="B1177" s="33" t="s">
        <v>6230</v>
      </c>
      <c r="C1177" s="33" t="s">
        <v>233</v>
      </c>
      <c r="D1177" s="33" t="s">
        <v>6231</v>
      </c>
      <c r="E1177" s="33" t="s">
        <v>6232</v>
      </c>
      <c r="F1177" s="33" t="s">
        <v>6233</v>
      </c>
      <c r="G1177" s="34">
        <v>41778</v>
      </c>
      <c r="H1177" s="33">
        <f t="shared" si="126"/>
        <v>2014</v>
      </c>
      <c r="I1177" s="35">
        <v>175</v>
      </c>
      <c r="J1177" s="36">
        <v>1.42</v>
      </c>
      <c r="K1177" s="35">
        <f t="shared" si="127"/>
        <v>248.5</v>
      </c>
      <c r="L1177" s="33" t="s">
        <v>77</v>
      </c>
      <c r="M1177" s="33" t="s">
        <v>78</v>
      </c>
      <c r="N1177" s="33" t="s">
        <v>6234</v>
      </c>
      <c r="O1177" s="37" t="s">
        <v>87</v>
      </c>
      <c r="P1177" s="33" t="str">
        <f t="shared" si="128"/>
        <v>ja</v>
      </c>
      <c r="Q1177" s="33" t="str">
        <f t="shared" si="129"/>
        <v>2013–2016</v>
      </c>
      <c r="R1177" s="38">
        <f t="shared" si="130"/>
        <v>0.4</v>
      </c>
      <c r="S1177" s="35">
        <f t="shared" si="131"/>
        <v>149.1</v>
      </c>
      <c r="T1177" s="39"/>
      <c r="U1177" s="33" t="str">
        <f>IF(OR(T1177="x",ISNUMBER(MATCH(SUBSTITUTE(A1177,"-",""),Kundenbestand!$C$5:$C$3004,0)),ISNUMBER(MATCH(SUBSTITUTE(B1177,"-",""),Kundenbestand!$C$5:$C$3004,0))),"x","")</f>
        <v/>
      </c>
      <c r="V1177" s="35">
        <f t="shared" si="132"/>
        <v>0</v>
      </c>
    </row>
    <row r="1178" spans="1:22" x14ac:dyDescent="0.3">
      <c r="A1178" s="33" t="s">
        <v>6235</v>
      </c>
      <c r="B1178" s="33" t="s">
        <v>6236</v>
      </c>
      <c r="C1178" s="33" t="s">
        <v>233</v>
      </c>
      <c r="D1178" s="33" t="s">
        <v>6237</v>
      </c>
      <c r="E1178" s="33" t="s">
        <v>6238</v>
      </c>
      <c r="F1178" s="33"/>
      <c r="G1178" s="34">
        <v>41743</v>
      </c>
      <c r="H1178" s="33">
        <f t="shared" si="126"/>
        <v>2014</v>
      </c>
      <c r="I1178" s="35">
        <v>98</v>
      </c>
      <c r="J1178" s="36">
        <v>1.42</v>
      </c>
      <c r="K1178" s="35">
        <f t="shared" si="127"/>
        <v>139.16</v>
      </c>
      <c r="L1178" s="33" t="s">
        <v>1733</v>
      </c>
      <c r="M1178" s="33" t="s">
        <v>1734</v>
      </c>
      <c r="N1178" s="33" t="s">
        <v>6239</v>
      </c>
      <c r="O1178" s="37" t="s">
        <v>87</v>
      </c>
      <c r="P1178" s="33" t="str">
        <f t="shared" si="128"/>
        <v>ja</v>
      </c>
      <c r="Q1178" s="33" t="str">
        <f t="shared" si="129"/>
        <v>2013–2016</v>
      </c>
      <c r="R1178" s="38">
        <f t="shared" si="130"/>
        <v>0.4</v>
      </c>
      <c r="S1178" s="35">
        <f t="shared" si="131"/>
        <v>83.495999999999995</v>
      </c>
      <c r="T1178" s="39"/>
      <c r="U1178" s="33" t="str">
        <f>IF(OR(T1178="x",ISNUMBER(MATCH(SUBSTITUTE(A1178,"-",""),Kundenbestand!$C$5:$C$3004,0)),ISNUMBER(MATCH(SUBSTITUTE(B1178,"-",""),Kundenbestand!$C$5:$C$3004,0))),"x","")</f>
        <v/>
      </c>
      <c r="V1178" s="35">
        <f t="shared" si="132"/>
        <v>0</v>
      </c>
    </row>
    <row r="1179" spans="1:22" x14ac:dyDescent="0.3">
      <c r="A1179" s="33" t="s">
        <v>6240</v>
      </c>
      <c r="B1179" s="33" t="s">
        <v>6241</v>
      </c>
      <c r="C1179" s="33" t="s">
        <v>233</v>
      </c>
      <c r="D1179" s="33" t="s">
        <v>2020</v>
      </c>
      <c r="E1179" s="33" t="s">
        <v>6242</v>
      </c>
      <c r="F1179" s="33" t="s">
        <v>6243</v>
      </c>
      <c r="G1179" s="34">
        <v>41918</v>
      </c>
      <c r="H1179" s="33">
        <f t="shared" si="126"/>
        <v>2014</v>
      </c>
      <c r="I1179" s="35">
        <v>279.66000000000003</v>
      </c>
      <c r="J1179" s="36">
        <v>1.42</v>
      </c>
      <c r="K1179" s="35">
        <f t="shared" si="127"/>
        <v>397.11720000000003</v>
      </c>
      <c r="L1179" s="33" t="s">
        <v>77</v>
      </c>
      <c r="M1179" s="33" t="s">
        <v>78</v>
      </c>
      <c r="N1179" s="33" t="s">
        <v>6244</v>
      </c>
      <c r="O1179" s="37" t="s">
        <v>94</v>
      </c>
      <c r="P1179" s="33" t="str">
        <f t="shared" si="128"/>
        <v>ja</v>
      </c>
      <c r="Q1179" s="33" t="str">
        <f t="shared" si="129"/>
        <v>2013–2016</v>
      </c>
      <c r="R1179" s="38">
        <f t="shared" si="130"/>
        <v>0.4</v>
      </c>
      <c r="S1179" s="35">
        <f t="shared" si="131"/>
        <v>238.27032</v>
      </c>
      <c r="T1179" s="39"/>
      <c r="U1179" s="33" t="str">
        <f>IF(OR(T1179="x",ISNUMBER(MATCH(SUBSTITUTE(A1179,"-",""),Kundenbestand!$C$5:$C$3004,0)),ISNUMBER(MATCH(SUBSTITUTE(B1179,"-",""),Kundenbestand!$C$5:$C$3004,0))),"x","")</f>
        <v/>
      </c>
      <c r="V1179" s="35">
        <f t="shared" si="132"/>
        <v>0</v>
      </c>
    </row>
    <row r="1180" spans="1:22" x14ac:dyDescent="0.3">
      <c r="A1180" s="33" t="s">
        <v>6245</v>
      </c>
      <c r="B1180" s="33" t="s">
        <v>6246</v>
      </c>
      <c r="C1180" s="33" t="s">
        <v>233</v>
      </c>
      <c r="D1180" s="33" t="s">
        <v>1427</v>
      </c>
      <c r="E1180" s="33" t="s">
        <v>6247</v>
      </c>
      <c r="F1180" s="33"/>
      <c r="G1180" s="34">
        <v>41778</v>
      </c>
      <c r="H1180" s="33">
        <f t="shared" si="126"/>
        <v>2014</v>
      </c>
      <c r="I1180" s="35">
        <v>175</v>
      </c>
      <c r="J1180" s="36">
        <v>1.42</v>
      </c>
      <c r="K1180" s="35">
        <f t="shared" si="127"/>
        <v>248.5</v>
      </c>
      <c r="L1180" s="33" t="s">
        <v>77</v>
      </c>
      <c r="M1180" s="33" t="s">
        <v>78</v>
      </c>
      <c r="N1180" s="33" t="s">
        <v>6248</v>
      </c>
      <c r="O1180" s="37" t="s">
        <v>87</v>
      </c>
      <c r="P1180" s="33" t="str">
        <f t="shared" si="128"/>
        <v>ja</v>
      </c>
      <c r="Q1180" s="33" t="str">
        <f t="shared" si="129"/>
        <v>2013–2016</v>
      </c>
      <c r="R1180" s="38">
        <f t="shared" si="130"/>
        <v>0.4</v>
      </c>
      <c r="S1180" s="35">
        <f t="shared" si="131"/>
        <v>149.1</v>
      </c>
      <c r="T1180" s="39"/>
      <c r="U1180" s="33" t="str">
        <f>IF(OR(T1180="x",ISNUMBER(MATCH(SUBSTITUTE(A1180,"-",""),Kundenbestand!$C$5:$C$3004,0)),ISNUMBER(MATCH(SUBSTITUTE(B1180,"-",""),Kundenbestand!$C$5:$C$3004,0))),"x","")</f>
        <v/>
      </c>
      <c r="V1180" s="35">
        <f t="shared" si="132"/>
        <v>0</v>
      </c>
    </row>
    <row r="1181" spans="1:22" x14ac:dyDescent="0.3">
      <c r="A1181" s="33" t="s">
        <v>6249</v>
      </c>
      <c r="B1181" s="33" t="s">
        <v>6250</v>
      </c>
      <c r="C1181" s="33" t="s">
        <v>233</v>
      </c>
      <c r="D1181" s="33" t="s">
        <v>2085</v>
      </c>
      <c r="E1181" s="33" t="s">
        <v>2086</v>
      </c>
      <c r="F1181" s="33" t="s">
        <v>2087</v>
      </c>
      <c r="G1181" s="34">
        <v>41743</v>
      </c>
      <c r="H1181" s="33">
        <f t="shared" si="126"/>
        <v>2014</v>
      </c>
      <c r="I1181" s="35">
        <v>174.65</v>
      </c>
      <c r="J1181" s="36">
        <v>1.42</v>
      </c>
      <c r="K1181" s="35">
        <f t="shared" si="127"/>
        <v>248.00299999999999</v>
      </c>
      <c r="L1181" s="33" t="s">
        <v>1733</v>
      </c>
      <c r="M1181" s="33" t="s">
        <v>1734</v>
      </c>
      <c r="N1181" s="33" t="s">
        <v>2352</v>
      </c>
      <c r="O1181" s="37" t="s">
        <v>87</v>
      </c>
      <c r="P1181" s="33" t="str">
        <f t="shared" si="128"/>
        <v>ja</v>
      </c>
      <c r="Q1181" s="33" t="str">
        <f t="shared" si="129"/>
        <v>2013–2016</v>
      </c>
      <c r="R1181" s="38">
        <f t="shared" si="130"/>
        <v>0.4</v>
      </c>
      <c r="S1181" s="35">
        <f t="shared" si="131"/>
        <v>148.80179999999999</v>
      </c>
      <c r="T1181" s="39"/>
      <c r="U1181" s="33" t="str">
        <f>IF(OR(T1181="x",ISNUMBER(MATCH(SUBSTITUTE(A1181,"-",""),Kundenbestand!$C$5:$C$3004,0)),ISNUMBER(MATCH(SUBSTITUTE(B1181,"-",""),Kundenbestand!$C$5:$C$3004,0))),"x","")</f>
        <v/>
      </c>
      <c r="V1181" s="35">
        <f t="shared" si="132"/>
        <v>0</v>
      </c>
    </row>
    <row r="1182" spans="1:22" x14ac:dyDescent="0.3">
      <c r="A1182" s="33" t="s">
        <v>6251</v>
      </c>
      <c r="B1182" s="33" t="s">
        <v>6252</v>
      </c>
      <c r="C1182" s="33" t="s">
        <v>233</v>
      </c>
      <c r="D1182" s="33" t="s">
        <v>6253</v>
      </c>
      <c r="E1182" s="33" t="s">
        <v>6254</v>
      </c>
      <c r="F1182" s="33" t="s">
        <v>289</v>
      </c>
      <c r="G1182" s="34">
        <v>41806</v>
      </c>
      <c r="H1182" s="33">
        <f t="shared" si="126"/>
        <v>2014</v>
      </c>
      <c r="I1182" s="35">
        <v>238</v>
      </c>
      <c r="J1182" s="36">
        <v>1.42</v>
      </c>
      <c r="K1182" s="35">
        <f t="shared" si="127"/>
        <v>337.96</v>
      </c>
      <c r="L1182" s="33" t="s">
        <v>77</v>
      </c>
      <c r="M1182" s="33" t="s">
        <v>78</v>
      </c>
      <c r="N1182" s="33" t="s">
        <v>6255</v>
      </c>
      <c r="O1182" s="37" t="s">
        <v>80</v>
      </c>
      <c r="P1182" s="33" t="str">
        <f t="shared" si="128"/>
        <v>ja</v>
      </c>
      <c r="Q1182" s="33" t="str">
        <f t="shared" si="129"/>
        <v>2013–2016</v>
      </c>
      <c r="R1182" s="38">
        <f t="shared" si="130"/>
        <v>0.4</v>
      </c>
      <c r="S1182" s="35">
        <f t="shared" si="131"/>
        <v>202.77599999999998</v>
      </c>
      <c r="T1182" s="39"/>
      <c r="U1182" s="33" t="str">
        <f>IF(OR(T1182="x",ISNUMBER(MATCH(SUBSTITUTE(A1182,"-",""),Kundenbestand!$C$5:$C$3004,0)),ISNUMBER(MATCH(SUBSTITUTE(B1182,"-",""),Kundenbestand!$C$5:$C$3004,0))),"x","")</f>
        <v/>
      </c>
      <c r="V1182" s="35">
        <f t="shared" si="132"/>
        <v>0</v>
      </c>
    </row>
    <row r="1183" spans="1:22" x14ac:dyDescent="0.3">
      <c r="A1183" s="33" t="s">
        <v>6256</v>
      </c>
      <c r="B1183" s="33" t="s">
        <v>6257</v>
      </c>
      <c r="C1183" s="33" t="s">
        <v>233</v>
      </c>
      <c r="D1183" s="33" t="s">
        <v>6258</v>
      </c>
      <c r="E1183" s="33" t="s">
        <v>6259</v>
      </c>
      <c r="F1183" s="33"/>
      <c r="G1183" s="34">
        <v>41743</v>
      </c>
      <c r="H1183" s="33">
        <f t="shared" si="126"/>
        <v>2014</v>
      </c>
      <c r="I1183" s="35">
        <v>224</v>
      </c>
      <c r="J1183" s="36">
        <v>1.42</v>
      </c>
      <c r="K1183" s="35">
        <f t="shared" si="127"/>
        <v>318.08</v>
      </c>
      <c r="L1183" s="33" t="s">
        <v>1733</v>
      </c>
      <c r="M1183" s="33" t="s">
        <v>1734</v>
      </c>
      <c r="N1183" s="33" t="s">
        <v>6260</v>
      </c>
      <c r="O1183" s="37" t="s">
        <v>80</v>
      </c>
      <c r="P1183" s="33" t="str">
        <f t="shared" si="128"/>
        <v>ja</v>
      </c>
      <c r="Q1183" s="33" t="str">
        <f t="shared" si="129"/>
        <v>2013–2016</v>
      </c>
      <c r="R1183" s="38">
        <f t="shared" si="130"/>
        <v>0.4</v>
      </c>
      <c r="S1183" s="35">
        <f t="shared" si="131"/>
        <v>190.84799999999998</v>
      </c>
      <c r="T1183" s="39"/>
      <c r="U1183" s="33" t="str">
        <f>IF(OR(T1183="x",ISNUMBER(MATCH(SUBSTITUTE(A1183,"-",""),Kundenbestand!$C$5:$C$3004,0)),ISNUMBER(MATCH(SUBSTITUTE(B1183,"-",""),Kundenbestand!$C$5:$C$3004,0))),"x","")</f>
        <v/>
      </c>
      <c r="V1183" s="35">
        <f t="shared" si="132"/>
        <v>0</v>
      </c>
    </row>
    <row r="1184" spans="1:22" x14ac:dyDescent="0.3">
      <c r="A1184" s="33" t="s">
        <v>6261</v>
      </c>
      <c r="B1184" s="33" t="s">
        <v>6262</v>
      </c>
      <c r="C1184" s="33" t="s">
        <v>233</v>
      </c>
      <c r="D1184" s="33" t="s">
        <v>1609</v>
      </c>
      <c r="E1184" s="33" t="s">
        <v>6263</v>
      </c>
      <c r="F1184" s="33" t="s">
        <v>6264</v>
      </c>
      <c r="G1184" s="34">
        <v>41806</v>
      </c>
      <c r="H1184" s="33">
        <f t="shared" si="126"/>
        <v>2014</v>
      </c>
      <c r="I1184" s="35">
        <v>168</v>
      </c>
      <c r="J1184" s="36">
        <v>1.42</v>
      </c>
      <c r="K1184" s="35">
        <f t="shared" si="127"/>
        <v>238.56</v>
      </c>
      <c r="L1184" s="33" t="s">
        <v>77</v>
      </c>
      <c r="M1184" s="33" t="s">
        <v>78</v>
      </c>
      <c r="N1184" s="33" t="s">
        <v>326</v>
      </c>
      <c r="O1184" s="37" t="s">
        <v>118</v>
      </c>
      <c r="P1184" s="33" t="str">
        <f t="shared" si="128"/>
        <v>ja</v>
      </c>
      <c r="Q1184" s="33" t="str">
        <f t="shared" si="129"/>
        <v>2013–2016</v>
      </c>
      <c r="R1184" s="38">
        <f t="shared" si="130"/>
        <v>0.4</v>
      </c>
      <c r="S1184" s="35">
        <f t="shared" si="131"/>
        <v>143.136</v>
      </c>
      <c r="T1184" s="39"/>
      <c r="U1184" s="33" t="str">
        <f>IF(OR(T1184="x",ISNUMBER(MATCH(SUBSTITUTE(A1184,"-",""),Kundenbestand!$C$5:$C$3004,0)),ISNUMBER(MATCH(SUBSTITUTE(B1184,"-",""),Kundenbestand!$C$5:$C$3004,0))),"x","")</f>
        <v/>
      </c>
      <c r="V1184" s="35">
        <f t="shared" si="132"/>
        <v>0</v>
      </c>
    </row>
    <row r="1185" spans="1:22" x14ac:dyDescent="0.3">
      <c r="A1185" s="33" t="s">
        <v>6265</v>
      </c>
      <c r="B1185" s="33" t="s">
        <v>6266</v>
      </c>
      <c r="C1185" s="33" t="s">
        <v>233</v>
      </c>
      <c r="D1185" s="33" t="s">
        <v>3125</v>
      </c>
      <c r="E1185" s="33" t="s">
        <v>6267</v>
      </c>
      <c r="F1185" s="33"/>
      <c r="G1185" s="34">
        <v>42043</v>
      </c>
      <c r="H1185" s="33">
        <f t="shared" si="126"/>
        <v>2015</v>
      </c>
      <c r="I1185" s="35">
        <v>126</v>
      </c>
      <c r="J1185" s="36">
        <v>1.42</v>
      </c>
      <c r="K1185" s="35">
        <f t="shared" si="127"/>
        <v>178.92</v>
      </c>
      <c r="L1185" s="33" t="s">
        <v>77</v>
      </c>
      <c r="M1185" s="33" t="s">
        <v>78</v>
      </c>
      <c r="N1185" s="33" t="s">
        <v>6268</v>
      </c>
      <c r="O1185" s="37" t="s">
        <v>87</v>
      </c>
      <c r="P1185" s="33" t="str">
        <f t="shared" si="128"/>
        <v>ja</v>
      </c>
      <c r="Q1185" s="33" t="str">
        <f t="shared" si="129"/>
        <v>2013–2016</v>
      </c>
      <c r="R1185" s="38">
        <f t="shared" si="130"/>
        <v>0.4</v>
      </c>
      <c r="S1185" s="35">
        <f t="shared" si="131"/>
        <v>107.35199999999999</v>
      </c>
      <c r="T1185" s="39"/>
      <c r="U1185" s="33" t="str">
        <f>IF(OR(T1185="x",ISNUMBER(MATCH(SUBSTITUTE(A1185,"-",""),Kundenbestand!$C$5:$C$3004,0)),ISNUMBER(MATCH(SUBSTITUTE(B1185,"-",""),Kundenbestand!$C$5:$C$3004,0))),"x","")</f>
        <v/>
      </c>
      <c r="V1185" s="35">
        <f t="shared" si="132"/>
        <v>0</v>
      </c>
    </row>
    <row r="1186" spans="1:22" x14ac:dyDescent="0.3">
      <c r="A1186" s="33" t="s">
        <v>6269</v>
      </c>
      <c r="B1186" s="33" t="s">
        <v>6270</v>
      </c>
      <c r="C1186" s="33" t="s">
        <v>233</v>
      </c>
      <c r="D1186" s="33" t="s">
        <v>6271</v>
      </c>
      <c r="E1186" s="33" t="s">
        <v>6272</v>
      </c>
      <c r="F1186" s="33" t="s">
        <v>1846</v>
      </c>
      <c r="G1186" s="34">
        <v>41981</v>
      </c>
      <c r="H1186" s="33">
        <f t="shared" si="126"/>
        <v>2014</v>
      </c>
      <c r="I1186" s="35">
        <v>98</v>
      </c>
      <c r="J1186" s="36">
        <v>1.42</v>
      </c>
      <c r="K1186" s="35">
        <f t="shared" si="127"/>
        <v>139.16</v>
      </c>
      <c r="L1186" s="33" t="s">
        <v>77</v>
      </c>
      <c r="M1186" s="33" t="s">
        <v>78</v>
      </c>
      <c r="N1186" s="33" t="s">
        <v>6273</v>
      </c>
      <c r="O1186" s="37" t="s">
        <v>87</v>
      </c>
      <c r="P1186" s="33" t="str">
        <f t="shared" si="128"/>
        <v>ja</v>
      </c>
      <c r="Q1186" s="33" t="str">
        <f t="shared" si="129"/>
        <v>2013–2016</v>
      </c>
      <c r="R1186" s="38">
        <f t="shared" si="130"/>
        <v>0.4</v>
      </c>
      <c r="S1186" s="35">
        <f t="shared" si="131"/>
        <v>83.495999999999995</v>
      </c>
      <c r="T1186" s="39"/>
      <c r="U1186" s="33" t="str">
        <f>IF(OR(T1186="x",ISNUMBER(MATCH(SUBSTITUTE(A1186,"-",""),Kundenbestand!$C$5:$C$3004,0)),ISNUMBER(MATCH(SUBSTITUTE(B1186,"-",""),Kundenbestand!$C$5:$C$3004,0))),"x","")</f>
        <v/>
      </c>
      <c r="V1186" s="35">
        <f t="shared" si="132"/>
        <v>0</v>
      </c>
    </row>
    <row r="1187" spans="1:22" x14ac:dyDescent="0.3">
      <c r="A1187" s="33" t="s">
        <v>6274</v>
      </c>
      <c r="B1187" s="33" t="s">
        <v>6275</v>
      </c>
      <c r="C1187" s="33" t="s">
        <v>233</v>
      </c>
      <c r="D1187" s="33" t="s">
        <v>6276</v>
      </c>
      <c r="E1187" s="33" t="s">
        <v>6277</v>
      </c>
      <c r="F1187" s="33" t="s">
        <v>6278</v>
      </c>
      <c r="G1187" s="34">
        <v>41568</v>
      </c>
      <c r="H1187" s="33">
        <f t="shared" si="126"/>
        <v>2013</v>
      </c>
      <c r="I1187" s="35">
        <v>98</v>
      </c>
      <c r="J1187" s="36">
        <v>1.42</v>
      </c>
      <c r="K1187" s="35">
        <f t="shared" si="127"/>
        <v>139.16</v>
      </c>
      <c r="L1187" s="33" t="s">
        <v>1733</v>
      </c>
      <c r="M1187" s="33" t="s">
        <v>1734</v>
      </c>
      <c r="N1187" s="33" t="s">
        <v>6279</v>
      </c>
      <c r="O1187" s="37" t="s">
        <v>80</v>
      </c>
      <c r="P1187" s="33" t="str">
        <f t="shared" si="128"/>
        <v>ja</v>
      </c>
      <c r="Q1187" s="33" t="str">
        <f t="shared" si="129"/>
        <v>2013–2016</v>
      </c>
      <c r="R1187" s="38">
        <f t="shared" si="130"/>
        <v>0.4</v>
      </c>
      <c r="S1187" s="35">
        <f t="shared" si="131"/>
        <v>83.495999999999995</v>
      </c>
      <c r="T1187" s="39"/>
      <c r="U1187" s="33" t="str">
        <f>IF(OR(T1187="x",ISNUMBER(MATCH(SUBSTITUTE(A1187,"-",""),Kundenbestand!$C$5:$C$3004,0)),ISNUMBER(MATCH(SUBSTITUTE(B1187,"-",""),Kundenbestand!$C$5:$C$3004,0))),"x","")</f>
        <v/>
      </c>
      <c r="V1187" s="35">
        <f t="shared" si="132"/>
        <v>0</v>
      </c>
    </row>
    <row r="1188" spans="1:22" x14ac:dyDescent="0.3">
      <c r="A1188" s="33" t="s">
        <v>6280</v>
      </c>
      <c r="B1188" s="33" t="s">
        <v>6281</v>
      </c>
      <c r="C1188" s="33" t="s">
        <v>233</v>
      </c>
      <c r="D1188" s="33" t="s">
        <v>948</v>
      </c>
      <c r="E1188" s="33" t="s">
        <v>6282</v>
      </c>
      <c r="F1188" s="33" t="s">
        <v>6283</v>
      </c>
      <c r="G1188" s="34">
        <v>41981</v>
      </c>
      <c r="H1188" s="33">
        <f t="shared" si="126"/>
        <v>2014</v>
      </c>
      <c r="I1188" s="35">
        <v>406</v>
      </c>
      <c r="J1188" s="36">
        <v>1.42</v>
      </c>
      <c r="K1188" s="35">
        <f t="shared" si="127"/>
        <v>576.52</v>
      </c>
      <c r="L1188" s="33" t="s">
        <v>77</v>
      </c>
      <c r="M1188" s="33" t="s">
        <v>78</v>
      </c>
      <c r="N1188" s="33" t="s">
        <v>6284</v>
      </c>
      <c r="O1188" s="37" t="s">
        <v>87</v>
      </c>
      <c r="P1188" s="33" t="str">
        <f t="shared" si="128"/>
        <v>ja</v>
      </c>
      <c r="Q1188" s="33" t="str">
        <f t="shared" si="129"/>
        <v>2013–2016</v>
      </c>
      <c r="R1188" s="38">
        <f t="shared" si="130"/>
        <v>0.4</v>
      </c>
      <c r="S1188" s="35">
        <f t="shared" si="131"/>
        <v>345.91199999999998</v>
      </c>
      <c r="T1188" s="39"/>
      <c r="U1188" s="33" t="str">
        <f>IF(OR(T1188="x",ISNUMBER(MATCH(SUBSTITUTE(A1188,"-",""),Kundenbestand!$C$5:$C$3004,0)),ISNUMBER(MATCH(SUBSTITUTE(B1188,"-",""),Kundenbestand!$C$5:$C$3004,0))),"x","")</f>
        <v/>
      </c>
      <c r="V1188" s="35">
        <f t="shared" si="132"/>
        <v>0</v>
      </c>
    </row>
    <row r="1189" spans="1:22" x14ac:dyDescent="0.3">
      <c r="A1189" s="33" t="s">
        <v>6285</v>
      </c>
      <c r="B1189" s="33" t="s">
        <v>6286</v>
      </c>
      <c r="C1189" s="33" t="s">
        <v>233</v>
      </c>
      <c r="D1189" s="33" t="s">
        <v>6287</v>
      </c>
      <c r="E1189" s="33" t="s">
        <v>6288</v>
      </c>
      <c r="F1189" s="33" t="s">
        <v>6289</v>
      </c>
      <c r="G1189" s="34">
        <v>41589</v>
      </c>
      <c r="H1189" s="33">
        <f t="shared" si="126"/>
        <v>2013</v>
      </c>
      <c r="I1189" s="35">
        <v>273</v>
      </c>
      <c r="J1189" s="36">
        <v>1.42</v>
      </c>
      <c r="K1189" s="35">
        <f t="shared" si="127"/>
        <v>387.65999999999997</v>
      </c>
      <c r="L1189" s="33" t="s">
        <v>77</v>
      </c>
      <c r="M1189" s="33" t="s">
        <v>78</v>
      </c>
      <c r="N1189" s="33" t="s">
        <v>6290</v>
      </c>
      <c r="O1189" s="37" t="s">
        <v>80</v>
      </c>
      <c r="P1189" s="33" t="str">
        <f t="shared" si="128"/>
        <v>ja</v>
      </c>
      <c r="Q1189" s="33" t="str">
        <f t="shared" si="129"/>
        <v>2013–2016</v>
      </c>
      <c r="R1189" s="38">
        <f t="shared" si="130"/>
        <v>0.4</v>
      </c>
      <c r="S1189" s="35">
        <f t="shared" si="131"/>
        <v>232.59599999999998</v>
      </c>
      <c r="T1189" s="39"/>
      <c r="U1189" s="33" t="str">
        <f>IF(OR(T1189="x",ISNUMBER(MATCH(SUBSTITUTE(A1189,"-",""),Kundenbestand!$C$5:$C$3004,0)),ISNUMBER(MATCH(SUBSTITUTE(B1189,"-",""),Kundenbestand!$C$5:$C$3004,0))),"x","")</f>
        <v/>
      </c>
      <c r="V1189" s="35">
        <f t="shared" si="132"/>
        <v>0</v>
      </c>
    </row>
    <row r="1190" spans="1:22" x14ac:dyDescent="0.3">
      <c r="A1190" s="33" t="s">
        <v>6291</v>
      </c>
      <c r="B1190" s="33" t="s">
        <v>6292</v>
      </c>
      <c r="C1190" s="33" t="s">
        <v>233</v>
      </c>
      <c r="D1190" s="33" t="s">
        <v>6293</v>
      </c>
      <c r="E1190" s="33" t="s">
        <v>6294</v>
      </c>
      <c r="F1190" s="33"/>
      <c r="G1190" s="34">
        <v>43898</v>
      </c>
      <c r="H1190" s="33">
        <f t="shared" si="126"/>
        <v>2020</v>
      </c>
      <c r="I1190" s="35">
        <v>70</v>
      </c>
      <c r="J1190" s="36">
        <v>1.42</v>
      </c>
      <c r="K1190" s="35">
        <f t="shared" si="127"/>
        <v>99.399999999999991</v>
      </c>
      <c r="L1190" s="33" t="s">
        <v>77</v>
      </c>
      <c r="M1190" s="33" t="s">
        <v>78</v>
      </c>
      <c r="N1190" s="33" t="s">
        <v>6295</v>
      </c>
      <c r="O1190" s="37" t="s">
        <v>118</v>
      </c>
      <c r="P1190" s="33" t="str">
        <f t="shared" si="128"/>
        <v>ja</v>
      </c>
      <c r="Q1190" s="33" t="str">
        <f t="shared" si="129"/>
        <v>2017–2020</v>
      </c>
      <c r="R1190" s="38">
        <f t="shared" si="130"/>
        <v>0.25</v>
      </c>
      <c r="S1190" s="35">
        <f t="shared" si="131"/>
        <v>74.55</v>
      </c>
      <c r="T1190" s="39"/>
      <c r="U1190" s="33" t="str">
        <f>IF(OR(T1190="x",ISNUMBER(MATCH(SUBSTITUTE(A1190,"-",""),Kundenbestand!$C$5:$C$3004,0)),ISNUMBER(MATCH(SUBSTITUTE(B1190,"-",""),Kundenbestand!$C$5:$C$3004,0))),"x","")</f>
        <v/>
      </c>
      <c r="V1190" s="35">
        <f t="shared" si="132"/>
        <v>0</v>
      </c>
    </row>
    <row r="1191" spans="1:22" x14ac:dyDescent="0.3">
      <c r="A1191" s="33" t="s">
        <v>6296</v>
      </c>
      <c r="B1191" s="33" t="s">
        <v>6297</v>
      </c>
      <c r="C1191" s="33" t="s">
        <v>233</v>
      </c>
      <c r="D1191" s="33" t="s">
        <v>6298</v>
      </c>
      <c r="E1191" s="33" t="s">
        <v>6299</v>
      </c>
      <c r="F1191" s="33" t="s">
        <v>6300</v>
      </c>
      <c r="G1191" s="34">
        <v>41659</v>
      </c>
      <c r="H1191" s="33">
        <f t="shared" si="126"/>
        <v>2014</v>
      </c>
      <c r="I1191" s="35">
        <v>126</v>
      </c>
      <c r="J1191" s="36">
        <v>1.42</v>
      </c>
      <c r="K1191" s="35">
        <f t="shared" si="127"/>
        <v>178.92</v>
      </c>
      <c r="L1191" s="33" t="s">
        <v>77</v>
      </c>
      <c r="M1191" s="33" t="s">
        <v>78</v>
      </c>
      <c r="N1191" s="33" t="s">
        <v>6301</v>
      </c>
      <c r="O1191" s="37" t="s">
        <v>94</v>
      </c>
      <c r="P1191" s="33" t="str">
        <f t="shared" si="128"/>
        <v>ja</v>
      </c>
      <c r="Q1191" s="33" t="str">
        <f t="shared" si="129"/>
        <v>2013–2016</v>
      </c>
      <c r="R1191" s="38">
        <f t="shared" si="130"/>
        <v>0.4</v>
      </c>
      <c r="S1191" s="35">
        <f t="shared" si="131"/>
        <v>107.35199999999999</v>
      </c>
      <c r="T1191" s="39"/>
      <c r="U1191" s="33" t="str">
        <f>IF(OR(T1191="x",ISNUMBER(MATCH(SUBSTITUTE(A1191,"-",""),Kundenbestand!$C$5:$C$3004,0)),ISNUMBER(MATCH(SUBSTITUTE(B1191,"-",""),Kundenbestand!$C$5:$C$3004,0))),"x","")</f>
        <v/>
      </c>
      <c r="V1191" s="35">
        <f t="shared" si="132"/>
        <v>0</v>
      </c>
    </row>
    <row r="1192" spans="1:22" x14ac:dyDescent="0.3">
      <c r="A1192" s="33" t="s">
        <v>6302</v>
      </c>
      <c r="B1192" s="33" t="s">
        <v>6303</v>
      </c>
      <c r="C1192" s="33" t="s">
        <v>233</v>
      </c>
      <c r="D1192" s="33" t="s">
        <v>2149</v>
      </c>
      <c r="E1192" s="33" t="s">
        <v>6304</v>
      </c>
      <c r="F1192" s="33" t="s">
        <v>6305</v>
      </c>
      <c r="G1192" s="34">
        <v>41617</v>
      </c>
      <c r="H1192" s="33">
        <f t="shared" si="126"/>
        <v>2013</v>
      </c>
      <c r="I1192" s="35">
        <v>118.99</v>
      </c>
      <c r="J1192" s="36">
        <v>1.42</v>
      </c>
      <c r="K1192" s="35">
        <f t="shared" si="127"/>
        <v>168.96579999999997</v>
      </c>
      <c r="L1192" s="33" t="s">
        <v>1733</v>
      </c>
      <c r="M1192" s="33" t="s">
        <v>1734</v>
      </c>
      <c r="N1192" s="33" t="s">
        <v>6306</v>
      </c>
      <c r="O1192" s="37" t="s">
        <v>80</v>
      </c>
      <c r="P1192" s="33" t="str">
        <f t="shared" si="128"/>
        <v>ja</v>
      </c>
      <c r="Q1192" s="33" t="str">
        <f t="shared" si="129"/>
        <v>2013–2016</v>
      </c>
      <c r="R1192" s="38">
        <f t="shared" si="130"/>
        <v>0.4</v>
      </c>
      <c r="S1192" s="35">
        <f t="shared" si="131"/>
        <v>101.37947999999999</v>
      </c>
      <c r="T1192" s="39"/>
      <c r="U1192" s="33" t="str">
        <f>IF(OR(T1192="x",ISNUMBER(MATCH(SUBSTITUTE(A1192,"-",""),Kundenbestand!$C$5:$C$3004,0)),ISNUMBER(MATCH(SUBSTITUTE(B1192,"-",""),Kundenbestand!$C$5:$C$3004,0))),"x","")</f>
        <v/>
      </c>
      <c r="V1192" s="35">
        <f t="shared" si="132"/>
        <v>0</v>
      </c>
    </row>
    <row r="1193" spans="1:22" x14ac:dyDescent="0.3">
      <c r="A1193" s="33" t="s">
        <v>6307</v>
      </c>
      <c r="B1193" s="33" t="s">
        <v>6308</v>
      </c>
      <c r="C1193" s="33" t="s">
        <v>233</v>
      </c>
      <c r="D1193" s="33" t="s">
        <v>4165</v>
      </c>
      <c r="E1193" s="33" t="s">
        <v>6309</v>
      </c>
      <c r="F1193" s="33" t="s">
        <v>505</v>
      </c>
      <c r="G1193" s="34">
        <v>41778</v>
      </c>
      <c r="H1193" s="33">
        <f t="shared" si="126"/>
        <v>2014</v>
      </c>
      <c r="I1193" s="35">
        <v>118.99</v>
      </c>
      <c r="J1193" s="36">
        <v>1.42</v>
      </c>
      <c r="K1193" s="35">
        <f t="shared" si="127"/>
        <v>168.96579999999997</v>
      </c>
      <c r="L1193" s="33" t="s">
        <v>77</v>
      </c>
      <c r="M1193" s="33" t="s">
        <v>78</v>
      </c>
      <c r="N1193" s="33" t="s">
        <v>6310</v>
      </c>
      <c r="O1193" s="37" t="s">
        <v>80</v>
      </c>
      <c r="P1193" s="33" t="str">
        <f t="shared" si="128"/>
        <v>ja</v>
      </c>
      <c r="Q1193" s="33" t="str">
        <f t="shared" si="129"/>
        <v>2013–2016</v>
      </c>
      <c r="R1193" s="38">
        <f t="shared" si="130"/>
        <v>0.4</v>
      </c>
      <c r="S1193" s="35">
        <f t="shared" si="131"/>
        <v>101.37947999999999</v>
      </c>
      <c r="T1193" s="39"/>
      <c r="U1193" s="33" t="str">
        <f>IF(OR(T1193="x",ISNUMBER(MATCH(SUBSTITUTE(A1193,"-",""),Kundenbestand!$C$5:$C$3004,0)),ISNUMBER(MATCH(SUBSTITUTE(B1193,"-",""),Kundenbestand!$C$5:$C$3004,0))),"x","")</f>
        <v/>
      </c>
      <c r="V1193" s="35">
        <f t="shared" si="132"/>
        <v>0</v>
      </c>
    </row>
    <row r="1194" spans="1:22" x14ac:dyDescent="0.3">
      <c r="A1194" s="33" t="s">
        <v>6311</v>
      </c>
      <c r="B1194" s="33" t="s">
        <v>6312</v>
      </c>
      <c r="C1194" s="33" t="s">
        <v>233</v>
      </c>
      <c r="D1194" s="33" t="s">
        <v>976</v>
      </c>
      <c r="E1194" s="33" t="s">
        <v>6313</v>
      </c>
      <c r="F1194" s="33" t="s">
        <v>1846</v>
      </c>
      <c r="G1194" s="34">
        <v>41533</v>
      </c>
      <c r="H1194" s="33">
        <f t="shared" si="126"/>
        <v>2013</v>
      </c>
      <c r="I1194" s="35">
        <v>112</v>
      </c>
      <c r="J1194" s="36">
        <v>1.42</v>
      </c>
      <c r="K1194" s="35">
        <f t="shared" si="127"/>
        <v>159.04</v>
      </c>
      <c r="L1194" s="33" t="s">
        <v>1733</v>
      </c>
      <c r="M1194" s="33" t="s">
        <v>1734</v>
      </c>
      <c r="N1194" s="33" t="s">
        <v>6314</v>
      </c>
      <c r="O1194" s="37" t="s">
        <v>118</v>
      </c>
      <c r="P1194" s="33" t="str">
        <f t="shared" si="128"/>
        <v>ja</v>
      </c>
      <c r="Q1194" s="33" t="str">
        <f t="shared" si="129"/>
        <v>2013–2016</v>
      </c>
      <c r="R1194" s="38">
        <f t="shared" si="130"/>
        <v>0.4</v>
      </c>
      <c r="S1194" s="35">
        <f t="shared" si="131"/>
        <v>95.423999999999992</v>
      </c>
      <c r="T1194" s="39"/>
      <c r="U1194" s="33" t="str">
        <f>IF(OR(T1194="x",ISNUMBER(MATCH(SUBSTITUTE(A1194,"-",""),Kundenbestand!$C$5:$C$3004,0)),ISNUMBER(MATCH(SUBSTITUTE(B1194,"-",""),Kundenbestand!$C$5:$C$3004,0))),"x","")</f>
        <v/>
      </c>
      <c r="V1194" s="35">
        <f t="shared" si="132"/>
        <v>0</v>
      </c>
    </row>
    <row r="1195" spans="1:22" x14ac:dyDescent="0.3">
      <c r="A1195" s="33" t="s">
        <v>6315</v>
      </c>
      <c r="B1195" s="33" t="s">
        <v>6316</v>
      </c>
      <c r="C1195" s="33" t="s">
        <v>233</v>
      </c>
      <c r="D1195" s="33" t="s">
        <v>6317</v>
      </c>
      <c r="E1195" s="33" t="s">
        <v>6318</v>
      </c>
      <c r="F1195" s="33"/>
      <c r="G1195" s="34">
        <v>41589</v>
      </c>
      <c r="H1195" s="33">
        <f t="shared" si="126"/>
        <v>2013</v>
      </c>
      <c r="I1195" s="35">
        <v>140</v>
      </c>
      <c r="J1195" s="36">
        <v>1.42</v>
      </c>
      <c r="K1195" s="35">
        <f t="shared" si="127"/>
        <v>198.79999999999998</v>
      </c>
      <c r="L1195" s="33" t="s">
        <v>1733</v>
      </c>
      <c r="M1195" s="33" t="s">
        <v>1734</v>
      </c>
      <c r="N1195" s="33" t="s">
        <v>6319</v>
      </c>
      <c r="O1195" s="37" t="s">
        <v>87</v>
      </c>
      <c r="P1195" s="33" t="str">
        <f t="shared" si="128"/>
        <v>ja</v>
      </c>
      <c r="Q1195" s="33" t="str">
        <f t="shared" si="129"/>
        <v>2013–2016</v>
      </c>
      <c r="R1195" s="38">
        <f t="shared" si="130"/>
        <v>0.4</v>
      </c>
      <c r="S1195" s="35">
        <f t="shared" si="131"/>
        <v>119.27999999999999</v>
      </c>
      <c r="T1195" s="39"/>
      <c r="U1195" s="33" t="str">
        <f>IF(OR(T1195="x",ISNUMBER(MATCH(SUBSTITUTE(A1195,"-",""),Kundenbestand!$C$5:$C$3004,0)),ISNUMBER(MATCH(SUBSTITUTE(B1195,"-",""),Kundenbestand!$C$5:$C$3004,0))),"x","")</f>
        <v/>
      </c>
      <c r="V1195" s="35">
        <f t="shared" si="132"/>
        <v>0</v>
      </c>
    </row>
    <row r="1196" spans="1:22" x14ac:dyDescent="0.3">
      <c r="A1196" s="33" t="s">
        <v>6320</v>
      </c>
      <c r="B1196" s="33" t="s">
        <v>6321</v>
      </c>
      <c r="C1196" s="33" t="s">
        <v>233</v>
      </c>
      <c r="D1196" s="33" t="s">
        <v>6322</v>
      </c>
      <c r="E1196" s="33" t="s">
        <v>6323</v>
      </c>
      <c r="F1196" s="33" t="s">
        <v>6324</v>
      </c>
      <c r="G1196" s="34">
        <v>41568</v>
      </c>
      <c r="H1196" s="33">
        <f t="shared" si="126"/>
        <v>2013</v>
      </c>
      <c r="I1196" s="35">
        <v>126</v>
      </c>
      <c r="J1196" s="36">
        <v>1.42</v>
      </c>
      <c r="K1196" s="35">
        <f t="shared" si="127"/>
        <v>178.92</v>
      </c>
      <c r="L1196" s="33" t="s">
        <v>77</v>
      </c>
      <c r="M1196" s="33" t="s">
        <v>78</v>
      </c>
      <c r="N1196" s="33" t="s">
        <v>6325</v>
      </c>
      <c r="O1196" s="37" t="s">
        <v>87</v>
      </c>
      <c r="P1196" s="33" t="str">
        <f t="shared" si="128"/>
        <v>ja</v>
      </c>
      <c r="Q1196" s="33" t="str">
        <f t="shared" si="129"/>
        <v>2013–2016</v>
      </c>
      <c r="R1196" s="38">
        <f t="shared" si="130"/>
        <v>0.4</v>
      </c>
      <c r="S1196" s="35">
        <f t="shared" si="131"/>
        <v>107.35199999999999</v>
      </c>
      <c r="T1196" s="39"/>
      <c r="U1196" s="33" t="str">
        <f>IF(OR(T1196="x",ISNUMBER(MATCH(SUBSTITUTE(A1196,"-",""),Kundenbestand!$C$5:$C$3004,0)),ISNUMBER(MATCH(SUBSTITUTE(B1196,"-",""),Kundenbestand!$C$5:$C$3004,0))),"x","")</f>
        <v/>
      </c>
      <c r="V1196" s="35">
        <f t="shared" si="132"/>
        <v>0</v>
      </c>
    </row>
    <row r="1197" spans="1:22" x14ac:dyDescent="0.3">
      <c r="A1197" s="33" t="s">
        <v>6326</v>
      </c>
      <c r="B1197" s="33" t="s">
        <v>6327</v>
      </c>
      <c r="C1197" s="33" t="s">
        <v>233</v>
      </c>
      <c r="D1197" s="33" t="s">
        <v>6328</v>
      </c>
      <c r="E1197" s="33" t="s">
        <v>6329</v>
      </c>
      <c r="F1197" s="33"/>
      <c r="G1197" s="34">
        <v>41659</v>
      </c>
      <c r="H1197" s="33">
        <f t="shared" si="126"/>
        <v>2014</v>
      </c>
      <c r="I1197" s="35">
        <v>98</v>
      </c>
      <c r="J1197" s="36">
        <v>1.42</v>
      </c>
      <c r="K1197" s="35">
        <f t="shared" si="127"/>
        <v>139.16</v>
      </c>
      <c r="L1197" s="33" t="s">
        <v>77</v>
      </c>
      <c r="M1197" s="33" t="s">
        <v>78</v>
      </c>
      <c r="N1197" s="33" t="s">
        <v>6330</v>
      </c>
      <c r="O1197" s="37" t="s">
        <v>118</v>
      </c>
      <c r="P1197" s="33" t="str">
        <f t="shared" si="128"/>
        <v>ja</v>
      </c>
      <c r="Q1197" s="33" t="str">
        <f t="shared" si="129"/>
        <v>2013–2016</v>
      </c>
      <c r="R1197" s="38">
        <f t="shared" si="130"/>
        <v>0.4</v>
      </c>
      <c r="S1197" s="35">
        <f t="shared" si="131"/>
        <v>83.495999999999995</v>
      </c>
      <c r="T1197" s="39"/>
      <c r="U1197" s="33" t="str">
        <f>IF(OR(T1197="x",ISNUMBER(MATCH(SUBSTITUTE(A1197,"-",""),Kundenbestand!$C$5:$C$3004,0)),ISNUMBER(MATCH(SUBSTITUTE(B1197,"-",""),Kundenbestand!$C$5:$C$3004,0))),"x","")</f>
        <v/>
      </c>
      <c r="V1197" s="35">
        <f t="shared" si="132"/>
        <v>0</v>
      </c>
    </row>
    <row r="1198" spans="1:22" x14ac:dyDescent="0.3">
      <c r="A1198" s="33" t="s">
        <v>6331</v>
      </c>
      <c r="B1198" s="33" t="s">
        <v>6332</v>
      </c>
      <c r="C1198" s="33" t="s">
        <v>233</v>
      </c>
      <c r="D1198" s="33" t="s">
        <v>473</v>
      </c>
      <c r="E1198" s="33" t="s">
        <v>6333</v>
      </c>
      <c r="F1198" s="33" t="s">
        <v>6334</v>
      </c>
      <c r="G1198" s="34">
        <v>41568</v>
      </c>
      <c r="H1198" s="33">
        <f t="shared" si="126"/>
        <v>2013</v>
      </c>
      <c r="I1198" s="35">
        <v>98</v>
      </c>
      <c r="J1198" s="36">
        <v>1.42</v>
      </c>
      <c r="K1198" s="35">
        <f t="shared" si="127"/>
        <v>139.16</v>
      </c>
      <c r="L1198" s="33" t="s">
        <v>77</v>
      </c>
      <c r="M1198" s="33" t="s">
        <v>78</v>
      </c>
      <c r="N1198" s="33" t="s">
        <v>6335</v>
      </c>
      <c r="O1198" s="37" t="s">
        <v>118</v>
      </c>
      <c r="P1198" s="33" t="str">
        <f t="shared" si="128"/>
        <v>ja</v>
      </c>
      <c r="Q1198" s="33" t="str">
        <f t="shared" si="129"/>
        <v>2013–2016</v>
      </c>
      <c r="R1198" s="38">
        <f t="shared" si="130"/>
        <v>0.4</v>
      </c>
      <c r="S1198" s="35">
        <f t="shared" si="131"/>
        <v>83.495999999999995</v>
      </c>
      <c r="T1198" s="39"/>
      <c r="U1198" s="33" t="str">
        <f>IF(OR(T1198="x",ISNUMBER(MATCH(SUBSTITUTE(A1198,"-",""),Kundenbestand!$C$5:$C$3004,0)),ISNUMBER(MATCH(SUBSTITUTE(B1198,"-",""),Kundenbestand!$C$5:$C$3004,0))),"x","")</f>
        <v/>
      </c>
      <c r="V1198" s="35">
        <f t="shared" si="132"/>
        <v>0</v>
      </c>
    </row>
    <row r="1199" spans="1:22" x14ac:dyDescent="0.3">
      <c r="A1199" s="33" t="s">
        <v>6336</v>
      </c>
      <c r="B1199" s="33" t="s">
        <v>6337</v>
      </c>
      <c r="C1199" s="33" t="s">
        <v>233</v>
      </c>
      <c r="D1199" s="33" t="s">
        <v>3733</v>
      </c>
      <c r="E1199" s="33" t="s">
        <v>6338</v>
      </c>
      <c r="F1199" s="33" t="s">
        <v>6339</v>
      </c>
      <c r="G1199" s="34">
        <v>41568</v>
      </c>
      <c r="H1199" s="33">
        <f t="shared" si="126"/>
        <v>2013</v>
      </c>
      <c r="I1199" s="35">
        <v>126</v>
      </c>
      <c r="J1199" s="36">
        <v>1.42</v>
      </c>
      <c r="K1199" s="35">
        <f t="shared" si="127"/>
        <v>178.92</v>
      </c>
      <c r="L1199" s="33" t="s">
        <v>1733</v>
      </c>
      <c r="M1199" s="33" t="s">
        <v>1734</v>
      </c>
      <c r="N1199" s="33" t="s">
        <v>6340</v>
      </c>
      <c r="O1199" s="37" t="s">
        <v>118</v>
      </c>
      <c r="P1199" s="33" t="str">
        <f t="shared" si="128"/>
        <v>ja</v>
      </c>
      <c r="Q1199" s="33" t="str">
        <f t="shared" si="129"/>
        <v>2013–2016</v>
      </c>
      <c r="R1199" s="38">
        <f t="shared" si="130"/>
        <v>0.4</v>
      </c>
      <c r="S1199" s="35">
        <f t="shared" si="131"/>
        <v>107.35199999999999</v>
      </c>
      <c r="T1199" s="39"/>
      <c r="U1199" s="33" t="str">
        <f>IF(OR(T1199="x",ISNUMBER(MATCH(SUBSTITUTE(A1199,"-",""),Kundenbestand!$C$5:$C$3004,0)),ISNUMBER(MATCH(SUBSTITUTE(B1199,"-",""),Kundenbestand!$C$5:$C$3004,0))),"x","")</f>
        <v/>
      </c>
      <c r="V1199" s="35">
        <f t="shared" si="132"/>
        <v>0</v>
      </c>
    </row>
    <row r="1200" spans="1:22" x14ac:dyDescent="0.3">
      <c r="A1200" s="33" t="s">
        <v>6341</v>
      </c>
      <c r="B1200" s="33" t="s">
        <v>6342</v>
      </c>
      <c r="C1200" s="33" t="s">
        <v>233</v>
      </c>
      <c r="D1200" s="33" t="s">
        <v>1603</v>
      </c>
      <c r="E1200" s="33" t="s">
        <v>6343</v>
      </c>
      <c r="F1200" s="33" t="s">
        <v>6344</v>
      </c>
      <c r="G1200" s="34">
        <v>41470</v>
      </c>
      <c r="H1200" s="33">
        <f t="shared" si="126"/>
        <v>2013</v>
      </c>
      <c r="I1200" s="35">
        <v>84</v>
      </c>
      <c r="J1200" s="36">
        <v>1.42</v>
      </c>
      <c r="K1200" s="35">
        <f t="shared" si="127"/>
        <v>119.28</v>
      </c>
      <c r="L1200" s="33" t="s">
        <v>77</v>
      </c>
      <c r="M1200" s="33" t="s">
        <v>78</v>
      </c>
      <c r="N1200" s="33" t="s">
        <v>6345</v>
      </c>
      <c r="O1200" s="37" t="s">
        <v>87</v>
      </c>
      <c r="P1200" s="33" t="str">
        <f t="shared" si="128"/>
        <v>ja</v>
      </c>
      <c r="Q1200" s="33" t="str">
        <f t="shared" si="129"/>
        <v>2013–2016</v>
      </c>
      <c r="R1200" s="38">
        <f t="shared" si="130"/>
        <v>0.4</v>
      </c>
      <c r="S1200" s="35">
        <f t="shared" si="131"/>
        <v>71.567999999999998</v>
      </c>
      <c r="T1200" s="39"/>
      <c r="U1200" s="33" t="str">
        <f>IF(OR(T1200="x",ISNUMBER(MATCH(SUBSTITUTE(A1200,"-",""),Kundenbestand!$C$5:$C$3004,0)),ISNUMBER(MATCH(SUBSTITUTE(B1200,"-",""),Kundenbestand!$C$5:$C$3004,0))),"x","")</f>
        <v/>
      </c>
      <c r="V1200" s="35">
        <f t="shared" si="132"/>
        <v>0</v>
      </c>
    </row>
    <row r="1201" spans="1:22" x14ac:dyDescent="0.3">
      <c r="A1201" s="33" t="s">
        <v>6346</v>
      </c>
      <c r="B1201" s="33" t="s">
        <v>6347</v>
      </c>
      <c r="C1201" s="33" t="s">
        <v>233</v>
      </c>
      <c r="D1201" s="33" t="s">
        <v>2551</v>
      </c>
      <c r="E1201" s="33" t="s">
        <v>6348</v>
      </c>
      <c r="F1201" s="33" t="s">
        <v>6349</v>
      </c>
      <c r="G1201" s="34">
        <v>41470</v>
      </c>
      <c r="H1201" s="33">
        <f t="shared" si="126"/>
        <v>2013</v>
      </c>
      <c r="I1201" s="35">
        <v>84</v>
      </c>
      <c r="J1201" s="36">
        <v>1.42</v>
      </c>
      <c r="K1201" s="35">
        <f t="shared" si="127"/>
        <v>119.28</v>
      </c>
      <c r="L1201" s="33" t="s">
        <v>77</v>
      </c>
      <c r="M1201" s="33" t="s">
        <v>78</v>
      </c>
      <c r="N1201" s="33" t="s">
        <v>6350</v>
      </c>
      <c r="O1201" s="37" t="s">
        <v>87</v>
      </c>
      <c r="P1201" s="33" t="str">
        <f t="shared" si="128"/>
        <v>ja</v>
      </c>
      <c r="Q1201" s="33" t="str">
        <f t="shared" si="129"/>
        <v>2013–2016</v>
      </c>
      <c r="R1201" s="38">
        <f t="shared" si="130"/>
        <v>0.4</v>
      </c>
      <c r="S1201" s="35">
        <f t="shared" si="131"/>
        <v>71.567999999999998</v>
      </c>
      <c r="T1201" s="39"/>
      <c r="U1201" s="33" t="str">
        <f>IF(OR(T1201="x",ISNUMBER(MATCH(SUBSTITUTE(A1201,"-",""),Kundenbestand!$C$5:$C$3004,0)),ISNUMBER(MATCH(SUBSTITUTE(B1201,"-",""),Kundenbestand!$C$5:$C$3004,0))),"x","")</f>
        <v/>
      </c>
      <c r="V1201" s="35">
        <f t="shared" si="132"/>
        <v>0</v>
      </c>
    </row>
    <row r="1202" spans="1:22" x14ac:dyDescent="0.3">
      <c r="A1202" s="33" t="s">
        <v>6351</v>
      </c>
      <c r="B1202" s="33" t="s">
        <v>6352</v>
      </c>
      <c r="C1202" s="33" t="s">
        <v>233</v>
      </c>
      <c r="D1202" s="33" t="s">
        <v>874</v>
      </c>
      <c r="E1202" s="33" t="s">
        <v>6353</v>
      </c>
      <c r="F1202" s="33" t="s">
        <v>6354</v>
      </c>
      <c r="G1202" s="34">
        <v>41533</v>
      </c>
      <c r="H1202" s="33">
        <f t="shared" si="126"/>
        <v>2013</v>
      </c>
      <c r="I1202" s="35">
        <v>70</v>
      </c>
      <c r="J1202" s="36">
        <v>1.42</v>
      </c>
      <c r="K1202" s="35">
        <f t="shared" si="127"/>
        <v>99.399999999999991</v>
      </c>
      <c r="L1202" s="33" t="s">
        <v>1733</v>
      </c>
      <c r="M1202" s="33" t="s">
        <v>1734</v>
      </c>
      <c r="N1202" s="33" t="s">
        <v>6355</v>
      </c>
      <c r="O1202" s="37" t="s">
        <v>80</v>
      </c>
      <c r="P1202" s="33" t="str">
        <f t="shared" si="128"/>
        <v>ja</v>
      </c>
      <c r="Q1202" s="33" t="str">
        <f t="shared" si="129"/>
        <v>2013–2016</v>
      </c>
      <c r="R1202" s="38">
        <f t="shared" si="130"/>
        <v>0.4</v>
      </c>
      <c r="S1202" s="35">
        <f t="shared" si="131"/>
        <v>59.639999999999993</v>
      </c>
      <c r="T1202" s="39"/>
      <c r="U1202" s="33" t="str">
        <f>IF(OR(T1202="x",ISNUMBER(MATCH(SUBSTITUTE(A1202,"-",""),Kundenbestand!$C$5:$C$3004,0)),ISNUMBER(MATCH(SUBSTITUTE(B1202,"-",""),Kundenbestand!$C$5:$C$3004,0))),"x","")</f>
        <v/>
      </c>
      <c r="V1202" s="35">
        <f t="shared" si="132"/>
        <v>0</v>
      </c>
    </row>
    <row r="1203" spans="1:22" x14ac:dyDescent="0.3">
      <c r="A1203" s="33" t="s">
        <v>6356</v>
      </c>
      <c r="B1203" s="33" t="s">
        <v>6357</v>
      </c>
      <c r="C1203" s="33" t="s">
        <v>233</v>
      </c>
      <c r="D1203" s="33" t="s">
        <v>6358</v>
      </c>
      <c r="E1203" s="33" t="s">
        <v>6359</v>
      </c>
      <c r="F1203" s="33" t="s">
        <v>6360</v>
      </c>
      <c r="G1203" s="34">
        <v>41470</v>
      </c>
      <c r="H1203" s="33">
        <f t="shared" si="126"/>
        <v>2013</v>
      </c>
      <c r="I1203" s="35">
        <v>406</v>
      </c>
      <c r="J1203" s="36">
        <v>1.42</v>
      </c>
      <c r="K1203" s="35">
        <f t="shared" si="127"/>
        <v>576.52</v>
      </c>
      <c r="L1203" s="33" t="s">
        <v>77</v>
      </c>
      <c r="M1203" s="33" t="s">
        <v>78</v>
      </c>
      <c r="N1203" s="33" t="s">
        <v>6361</v>
      </c>
      <c r="O1203" s="37" t="s">
        <v>80</v>
      </c>
      <c r="P1203" s="33" t="str">
        <f t="shared" si="128"/>
        <v>ja</v>
      </c>
      <c r="Q1203" s="33" t="str">
        <f t="shared" si="129"/>
        <v>2013–2016</v>
      </c>
      <c r="R1203" s="38">
        <f t="shared" si="130"/>
        <v>0.4</v>
      </c>
      <c r="S1203" s="35">
        <f t="shared" si="131"/>
        <v>345.91199999999998</v>
      </c>
      <c r="T1203" s="39"/>
      <c r="U1203" s="33" t="str">
        <f>IF(OR(T1203="x",ISNUMBER(MATCH(SUBSTITUTE(A1203,"-",""),Kundenbestand!$C$5:$C$3004,0)),ISNUMBER(MATCH(SUBSTITUTE(B1203,"-",""),Kundenbestand!$C$5:$C$3004,0))),"x","")</f>
        <v/>
      </c>
      <c r="V1203" s="35">
        <f t="shared" si="132"/>
        <v>0</v>
      </c>
    </row>
    <row r="1204" spans="1:22" x14ac:dyDescent="0.3">
      <c r="A1204" s="33" t="s">
        <v>6362</v>
      </c>
      <c r="B1204" s="33" t="s">
        <v>6363</v>
      </c>
      <c r="C1204" s="33" t="s">
        <v>233</v>
      </c>
      <c r="D1204" s="33" t="s">
        <v>4120</v>
      </c>
      <c r="E1204" s="33" t="s">
        <v>6364</v>
      </c>
      <c r="F1204" s="33" t="s">
        <v>6365</v>
      </c>
      <c r="G1204" s="34">
        <v>41379</v>
      </c>
      <c r="H1204" s="33">
        <f t="shared" si="126"/>
        <v>2013</v>
      </c>
      <c r="I1204" s="35">
        <v>161</v>
      </c>
      <c r="J1204" s="36">
        <v>1.42</v>
      </c>
      <c r="K1204" s="35">
        <f t="shared" si="127"/>
        <v>228.61999999999998</v>
      </c>
      <c r="L1204" s="33" t="s">
        <v>77</v>
      </c>
      <c r="M1204" s="33" t="s">
        <v>78</v>
      </c>
      <c r="N1204" s="33" t="s">
        <v>6366</v>
      </c>
      <c r="O1204" s="37" t="s">
        <v>94</v>
      </c>
      <c r="P1204" s="33" t="str">
        <f t="shared" si="128"/>
        <v>ja</v>
      </c>
      <c r="Q1204" s="33" t="str">
        <f t="shared" si="129"/>
        <v>2013–2016</v>
      </c>
      <c r="R1204" s="38">
        <f t="shared" si="130"/>
        <v>0.4</v>
      </c>
      <c r="S1204" s="35">
        <f t="shared" si="131"/>
        <v>137.17199999999997</v>
      </c>
      <c r="T1204" s="39"/>
      <c r="U1204" s="33" t="str">
        <f>IF(OR(T1204="x",ISNUMBER(MATCH(SUBSTITUTE(A1204,"-",""),Kundenbestand!$C$5:$C$3004,0)),ISNUMBER(MATCH(SUBSTITUTE(B1204,"-",""),Kundenbestand!$C$5:$C$3004,0))),"x","")</f>
        <v/>
      </c>
      <c r="V1204" s="35">
        <f t="shared" si="132"/>
        <v>0</v>
      </c>
    </row>
    <row r="1205" spans="1:22" x14ac:dyDescent="0.3">
      <c r="A1205" s="33" t="s">
        <v>6367</v>
      </c>
      <c r="B1205" s="33" t="s">
        <v>6368</v>
      </c>
      <c r="C1205" s="33" t="s">
        <v>233</v>
      </c>
      <c r="D1205" s="33" t="s">
        <v>4832</v>
      </c>
      <c r="E1205" s="33" t="s">
        <v>6369</v>
      </c>
      <c r="F1205" s="33" t="s">
        <v>6370</v>
      </c>
      <c r="G1205" s="34">
        <v>40657</v>
      </c>
      <c r="H1205" s="33">
        <f t="shared" si="126"/>
        <v>2011</v>
      </c>
      <c r="I1205" s="35">
        <v>154.01</v>
      </c>
      <c r="J1205" s="36">
        <v>1.42</v>
      </c>
      <c r="K1205" s="35">
        <f t="shared" si="127"/>
        <v>218.69419999999997</v>
      </c>
      <c r="L1205" s="33" t="s">
        <v>1733</v>
      </c>
      <c r="M1205" s="33" t="s">
        <v>1734</v>
      </c>
      <c r="N1205" s="33" t="s">
        <v>6371</v>
      </c>
      <c r="O1205" s="37" t="s">
        <v>94</v>
      </c>
      <c r="P1205" s="33" t="str">
        <f t="shared" si="128"/>
        <v>ja</v>
      </c>
      <c r="Q1205" s="33" t="str">
        <f t="shared" si="129"/>
        <v>bis 2012</v>
      </c>
      <c r="R1205" s="38">
        <f t="shared" si="130"/>
        <v>0.5</v>
      </c>
      <c r="S1205" s="35">
        <f t="shared" si="131"/>
        <v>109.34709999999998</v>
      </c>
      <c r="T1205" s="39"/>
      <c r="U1205" s="33" t="str">
        <f>IF(OR(T1205="x",ISNUMBER(MATCH(SUBSTITUTE(A1205,"-",""),Kundenbestand!$C$5:$C$3004,0)),ISNUMBER(MATCH(SUBSTITUTE(B1205,"-",""),Kundenbestand!$C$5:$C$3004,0))),"x","")</f>
        <v/>
      </c>
      <c r="V1205" s="35">
        <f t="shared" si="132"/>
        <v>0</v>
      </c>
    </row>
    <row r="1206" spans="1:22" x14ac:dyDescent="0.3">
      <c r="A1206" s="33" t="s">
        <v>6372</v>
      </c>
      <c r="B1206" s="33" t="s">
        <v>6373</v>
      </c>
      <c r="C1206" s="33" t="s">
        <v>233</v>
      </c>
      <c r="D1206" s="33" t="s">
        <v>6374</v>
      </c>
      <c r="E1206" s="33" t="s">
        <v>6375</v>
      </c>
      <c r="F1206" s="33" t="s">
        <v>6376</v>
      </c>
      <c r="G1206" s="34">
        <v>41778</v>
      </c>
      <c r="H1206" s="33">
        <f t="shared" si="126"/>
        <v>2014</v>
      </c>
      <c r="I1206" s="35">
        <v>76.930000000000007</v>
      </c>
      <c r="J1206" s="36">
        <v>1.42</v>
      </c>
      <c r="K1206" s="35">
        <f t="shared" si="127"/>
        <v>109.2406</v>
      </c>
      <c r="L1206" s="33" t="s">
        <v>1733</v>
      </c>
      <c r="M1206" s="33" t="s">
        <v>1734</v>
      </c>
      <c r="N1206" s="33" t="s">
        <v>6377</v>
      </c>
      <c r="O1206" s="37" t="s">
        <v>80</v>
      </c>
      <c r="P1206" s="33" t="str">
        <f t="shared" si="128"/>
        <v>ja</v>
      </c>
      <c r="Q1206" s="33" t="str">
        <f t="shared" si="129"/>
        <v>2013–2016</v>
      </c>
      <c r="R1206" s="38">
        <f t="shared" si="130"/>
        <v>0.4</v>
      </c>
      <c r="S1206" s="35">
        <f t="shared" si="131"/>
        <v>65.544359999999998</v>
      </c>
      <c r="T1206" s="39"/>
      <c r="U1206" s="33" t="str">
        <f>IF(OR(T1206="x",ISNUMBER(MATCH(SUBSTITUTE(A1206,"-",""),Kundenbestand!$C$5:$C$3004,0)),ISNUMBER(MATCH(SUBSTITUTE(B1206,"-",""),Kundenbestand!$C$5:$C$3004,0))),"x","")</f>
        <v/>
      </c>
      <c r="V1206" s="35">
        <f t="shared" si="132"/>
        <v>0</v>
      </c>
    </row>
    <row r="1207" spans="1:22" x14ac:dyDescent="0.3">
      <c r="A1207" s="33" t="s">
        <v>6378</v>
      </c>
      <c r="B1207" s="33" t="s">
        <v>6379</v>
      </c>
      <c r="C1207" s="33" t="s">
        <v>233</v>
      </c>
      <c r="D1207" s="33" t="s">
        <v>6380</v>
      </c>
      <c r="E1207" s="33" t="s">
        <v>6381</v>
      </c>
      <c r="F1207" s="33" t="s">
        <v>6382</v>
      </c>
      <c r="G1207" s="34">
        <v>41322</v>
      </c>
      <c r="H1207" s="33">
        <f t="shared" si="126"/>
        <v>2013</v>
      </c>
      <c r="I1207" s="35">
        <v>175</v>
      </c>
      <c r="J1207" s="36">
        <v>1.42</v>
      </c>
      <c r="K1207" s="35">
        <f t="shared" si="127"/>
        <v>248.5</v>
      </c>
      <c r="L1207" s="33" t="s">
        <v>1733</v>
      </c>
      <c r="M1207" s="33" t="s">
        <v>1734</v>
      </c>
      <c r="N1207" s="33" t="s">
        <v>6383</v>
      </c>
      <c r="O1207" s="37" t="s">
        <v>94</v>
      </c>
      <c r="P1207" s="33" t="str">
        <f t="shared" si="128"/>
        <v>ja</v>
      </c>
      <c r="Q1207" s="33" t="str">
        <f t="shared" si="129"/>
        <v>2013–2016</v>
      </c>
      <c r="R1207" s="38">
        <f t="shared" si="130"/>
        <v>0.4</v>
      </c>
      <c r="S1207" s="35">
        <f t="shared" si="131"/>
        <v>149.1</v>
      </c>
      <c r="T1207" s="39"/>
      <c r="U1207" s="33" t="str">
        <f>IF(OR(T1207="x",ISNUMBER(MATCH(SUBSTITUTE(A1207,"-",""),Kundenbestand!$C$5:$C$3004,0)),ISNUMBER(MATCH(SUBSTITUTE(B1207,"-",""),Kundenbestand!$C$5:$C$3004,0))),"x","")</f>
        <v/>
      </c>
      <c r="V1207" s="35">
        <f t="shared" si="132"/>
        <v>0</v>
      </c>
    </row>
    <row r="1208" spans="1:22" x14ac:dyDescent="0.3">
      <c r="A1208" s="33" t="s">
        <v>6384</v>
      </c>
      <c r="B1208" s="33" t="s">
        <v>6385</v>
      </c>
      <c r="C1208" s="33" t="s">
        <v>233</v>
      </c>
      <c r="D1208" s="33" t="s">
        <v>114</v>
      </c>
      <c r="E1208" s="33" t="s">
        <v>6386</v>
      </c>
      <c r="F1208" s="33" t="s">
        <v>6387</v>
      </c>
      <c r="G1208" s="34">
        <v>41981</v>
      </c>
      <c r="H1208" s="33">
        <f t="shared" si="126"/>
        <v>2014</v>
      </c>
      <c r="I1208" s="35">
        <v>83.93</v>
      </c>
      <c r="J1208" s="36">
        <v>1.42</v>
      </c>
      <c r="K1208" s="35">
        <f t="shared" si="127"/>
        <v>119.1806</v>
      </c>
      <c r="L1208" s="33" t="s">
        <v>1733</v>
      </c>
      <c r="M1208" s="33" t="s">
        <v>1734</v>
      </c>
      <c r="N1208" s="33" t="s">
        <v>6388</v>
      </c>
      <c r="O1208" s="37" t="s">
        <v>87</v>
      </c>
      <c r="P1208" s="33" t="str">
        <f t="shared" si="128"/>
        <v>ja</v>
      </c>
      <c r="Q1208" s="33" t="str">
        <f t="shared" si="129"/>
        <v>2013–2016</v>
      </c>
      <c r="R1208" s="38">
        <f t="shared" si="130"/>
        <v>0.4</v>
      </c>
      <c r="S1208" s="35">
        <f t="shared" si="131"/>
        <v>71.508359999999996</v>
      </c>
      <c r="T1208" s="39"/>
      <c r="U1208" s="33" t="str">
        <f>IF(OR(T1208="x",ISNUMBER(MATCH(SUBSTITUTE(A1208,"-",""),Kundenbestand!$C$5:$C$3004,0)),ISNUMBER(MATCH(SUBSTITUTE(B1208,"-",""),Kundenbestand!$C$5:$C$3004,0))),"x","")</f>
        <v/>
      </c>
      <c r="V1208" s="35">
        <f t="shared" si="132"/>
        <v>0</v>
      </c>
    </row>
    <row r="1209" spans="1:22" x14ac:dyDescent="0.3">
      <c r="A1209" s="33" t="s">
        <v>6389</v>
      </c>
      <c r="B1209" s="33" t="s">
        <v>6390</v>
      </c>
      <c r="C1209" s="33" t="s">
        <v>233</v>
      </c>
      <c r="D1209" s="33" t="s">
        <v>6391</v>
      </c>
      <c r="E1209" s="33" t="s">
        <v>6392</v>
      </c>
      <c r="F1209" s="33" t="s">
        <v>6393</v>
      </c>
      <c r="G1209" s="34">
        <v>41743</v>
      </c>
      <c r="H1209" s="33">
        <f t="shared" si="126"/>
        <v>2014</v>
      </c>
      <c r="I1209" s="35">
        <v>203</v>
      </c>
      <c r="J1209" s="36">
        <v>1.42</v>
      </c>
      <c r="K1209" s="35">
        <f t="shared" si="127"/>
        <v>288.26</v>
      </c>
      <c r="L1209" s="33" t="s">
        <v>1733</v>
      </c>
      <c r="M1209" s="33" t="s">
        <v>1734</v>
      </c>
      <c r="N1209" s="33" t="s">
        <v>6394</v>
      </c>
      <c r="O1209" s="37" t="s">
        <v>94</v>
      </c>
      <c r="P1209" s="33" t="str">
        <f t="shared" si="128"/>
        <v>ja</v>
      </c>
      <c r="Q1209" s="33" t="str">
        <f t="shared" si="129"/>
        <v>2013–2016</v>
      </c>
      <c r="R1209" s="38">
        <f t="shared" si="130"/>
        <v>0.4</v>
      </c>
      <c r="S1209" s="35">
        <f t="shared" si="131"/>
        <v>172.95599999999999</v>
      </c>
      <c r="T1209" s="39"/>
      <c r="U1209" s="33" t="str">
        <f>IF(OR(T1209="x",ISNUMBER(MATCH(SUBSTITUTE(A1209,"-",""),Kundenbestand!$C$5:$C$3004,0)),ISNUMBER(MATCH(SUBSTITUTE(B1209,"-",""),Kundenbestand!$C$5:$C$3004,0))),"x","")</f>
        <v/>
      </c>
      <c r="V1209" s="35">
        <f t="shared" si="132"/>
        <v>0</v>
      </c>
    </row>
    <row r="1210" spans="1:22" x14ac:dyDescent="0.3">
      <c r="A1210" s="33" t="s">
        <v>6395</v>
      </c>
      <c r="B1210" s="33" t="s">
        <v>6396</v>
      </c>
      <c r="C1210" s="33" t="s">
        <v>233</v>
      </c>
      <c r="D1210" s="33" t="s">
        <v>6397</v>
      </c>
      <c r="E1210" s="33" t="s">
        <v>6398</v>
      </c>
      <c r="F1210" s="33" t="s">
        <v>6399</v>
      </c>
      <c r="G1210" s="34">
        <v>41442</v>
      </c>
      <c r="H1210" s="33">
        <f t="shared" si="126"/>
        <v>2013</v>
      </c>
      <c r="I1210" s="35">
        <v>112</v>
      </c>
      <c r="J1210" s="36">
        <v>1.42</v>
      </c>
      <c r="K1210" s="35">
        <f t="shared" si="127"/>
        <v>159.04</v>
      </c>
      <c r="L1210" s="33" t="s">
        <v>77</v>
      </c>
      <c r="M1210" s="33" t="s">
        <v>78</v>
      </c>
      <c r="N1210" s="33" t="s">
        <v>6400</v>
      </c>
      <c r="O1210" s="37" t="s">
        <v>118</v>
      </c>
      <c r="P1210" s="33" t="str">
        <f t="shared" si="128"/>
        <v>ja</v>
      </c>
      <c r="Q1210" s="33" t="str">
        <f t="shared" si="129"/>
        <v>2013–2016</v>
      </c>
      <c r="R1210" s="38">
        <f t="shared" si="130"/>
        <v>0.4</v>
      </c>
      <c r="S1210" s="35">
        <f t="shared" si="131"/>
        <v>95.423999999999992</v>
      </c>
      <c r="T1210" s="39"/>
      <c r="U1210" s="33" t="str">
        <f>IF(OR(T1210="x",ISNUMBER(MATCH(SUBSTITUTE(A1210,"-",""),Kundenbestand!$C$5:$C$3004,0)),ISNUMBER(MATCH(SUBSTITUTE(B1210,"-",""),Kundenbestand!$C$5:$C$3004,0))),"x","")</f>
        <v/>
      </c>
      <c r="V1210" s="35">
        <f t="shared" si="132"/>
        <v>0</v>
      </c>
    </row>
    <row r="1211" spans="1:22" x14ac:dyDescent="0.3">
      <c r="A1211" s="33" t="s">
        <v>6401</v>
      </c>
      <c r="B1211" s="33" t="s">
        <v>6402</v>
      </c>
      <c r="C1211" s="33" t="s">
        <v>233</v>
      </c>
      <c r="D1211" s="33" t="s">
        <v>6403</v>
      </c>
      <c r="E1211" s="33" t="s">
        <v>6404</v>
      </c>
      <c r="F1211" s="33" t="s">
        <v>6405</v>
      </c>
      <c r="G1211" s="34">
        <v>41533</v>
      </c>
      <c r="H1211" s="33">
        <f t="shared" si="126"/>
        <v>2013</v>
      </c>
      <c r="I1211" s="35">
        <v>126</v>
      </c>
      <c r="J1211" s="36">
        <v>1.42</v>
      </c>
      <c r="K1211" s="35">
        <f t="shared" si="127"/>
        <v>178.92</v>
      </c>
      <c r="L1211" s="33" t="s">
        <v>77</v>
      </c>
      <c r="M1211" s="33" t="s">
        <v>78</v>
      </c>
      <c r="N1211" s="33" t="s">
        <v>6406</v>
      </c>
      <c r="O1211" s="37" t="s">
        <v>94</v>
      </c>
      <c r="P1211" s="33" t="str">
        <f t="shared" si="128"/>
        <v>ja</v>
      </c>
      <c r="Q1211" s="33" t="str">
        <f t="shared" si="129"/>
        <v>2013–2016</v>
      </c>
      <c r="R1211" s="38">
        <f t="shared" si="130"/>
        <v>0.4</v>
      </c>
      <c r="S1211" s="35">
        <f t="shared" si="131"/>
        <v>107.35199999999999</v>
      </c>
      <c r="T1211" s="39"/>
      <c r="U1211" s="33" t="str">
        <f>IF(OR(T1211="x",ISNUMBER(MATCH(SUBSTITUTE(A1211,"-",""),Kundenbestand!$C$5:$C$3004,0)),ISNUMBER(MATCH(SUBSTITUTE(B1211,"-",""),Kundenbestand!$C$5:$C$3004,0))),"x","")</f>
        <v/>
      </c>
      <c r="V1211" s="35">
        <f t="shared" si="132"/>
        <v>0</v>
      </c>
    </row>
    <row r="1212" spans="1:22" x14ac:dyDescent="0.3">
      <c r="A1212" s="33" t="s">
        <v>6407</v>
      </c>
      <c r="B1212" s="33" t="s">
        <v>6408</v>
      </c>
      <c r="C1212" s="33" t="s">
        <v>233</v>
      </c>
      <c r="D1212" s="33" t="s">
        <v>5415</v>
      </c>
      <c r="E1212" s="33" t="s">
        <v>6409</v>
      </c>
      <c r="F1212" s="33"/>
      <c r="G1212" s="34">
        <v>42100</v>
      </c>
      <c r="H1212" s="33">
        <f t="shared" si="126"/>
        <v>2015</v>
      </c>
      <c r="I1212" s="35">
        <v>140</v>
      </c>
      <c r="J1212" s="36">
        <v>1.42</v>
      </c>
      <c r="K1212" s="35">
        <f t="shared" si="127"/>
        <v>198.79999999999998</v>
      </c>
      <c r="L1212" s="33" t="s">
        <v>77</v>
      </c>
      <c r="M1212" s="33" t="s">
        <v>78</v>
      </c>
      <c r="N1212" s="33" t="s">
        <v>6410</v>
      </c>
      <c r="O1212" s="37" t="s">
        <v>118</v>
      </c>
      <c r="P1212" s="33" t="str">
        <f t="shared" si="128"/>
        <v>ja</v>
      </c>
      <c r="Q1212" s="33" t="str">
        <f t="shared" si="129"/>
        <v>2013–2016</v>
      </c>
      <c r="R1212" s="38">
        <f t="shared" si="130"/>
        <v>0.4</v>
      </c>
      <c r="S1212" s="35">
        <f t="shared" si="131"/>
        <v>119.27999999999999</v>
      </c>
      <c r="T1212" s="39"/>
      <c r="U1212" s="33" t="str">
        <f>IF(OR(T1212="x",ISNUMBER(MATCH(SUBSTITUTE(A1212,"-",""),Kundenbestand!$C$5:$C$3004,0)),ISNUMBER(MATCH(SUBSTITUTE(B1212,"-",""),Kundenbestand!$C$5:$C$3004,0))),"x","")</f>
        <v/>
      </c>
      <c r="V1212" s="35">
        <f t="shared" si="132"/>
        <v>0</v>
      </c>
    </row>
    <row r="1213" spans="1:22" x14ac:dyDescent="0.3">
      <c r="A1213" s="33" t="s">
        <v>6411</v>
      </c>
      <c r="B1213" s="33" t="s">
        <v>6412</v>
      </c>
      <c r="C1213" s="33" t="s">
        <v>233</v>
      </c>
      <c r="D1213" s="33" t="s">
        <v>6413</v>
      </c>
      <c r="E1213" s="33" t="s">
        <v>6414</v>
      </c>
      <c r="F1213" s="33" t="s">
        <v>6415</v>
      </c>
      <c r="G1213" s="34">
        <v>41441</v>
      </c>
      <c r="H1213" s="33">
        <f t="shared" si="126"/>
        <v>2013</v>
      </c>
      <c r="I1213" s="35">
        <v>154.01</v>
      </c>
      <c r="J1213" s="36">
        <v>1.42</v>
      </c>
      <c r="K1213" s="35">
        <f t="shared" si="127"/>
        <v>218.69419999999997</v>
      </c>
      <c r="L1213" s="33" t="s">
        <v>77</v>
      </c>
      <c r="M1213" s="33" t="s">
        <v>78</v>
      </c>
      <c r="N1213" s="33" t="s">
        <v>6416</v>
      </c>
      <c r="O1213" s="37" t="s">
        <v>94</v>
      </c>
      <c r="P1213" s="33" t="str">
        <f t="shared" si="128"/>
        <v>ja</v>
      </c>
      <c r="Q1213" s="33" t="str">
        <f t="shared" si="129"/>
        <v>2013–2016</v>
      </c>
      <c r="R1213" s="38">
        <f t="shared" si="130"/>
        <v>0.4</v>
      </c>
      <c r="S1213" s="35">
        <f t="shared" si="131"/>
        <v>131.21651999999997</v>
      </c>
      <c r="T1213" s="39"/>
      <c r="U1213" s="33" t="str">
        <f>IF(OR(T1213="x",ISNUMBER(MATCH(SUBSTITUTE(A1213,"-",""),Kundenbestand!$C$5:$C$3004,0)),ISNUMBER(MATCH(SUBSTITUTE(B1213,"-",""),Kundenbestand!$C$5:$C$3004,0))),"x","")</f>
        <v/>
      </c>
      <c r="V1213" s="35">
        <f t="shared" si="132"/>
        <v>0</v>
      </c>
    </row>
    <row r="1214" spans="1:22" x14ac:dyDescent="0.3">
      <c r="A1214" s="33" t="s">
        <v>6417</v>
      </c>
      <c r="B1214" s="33" t="s">
        <v>6418</v>
      </c>
      <c r="C1214" s="33" t="s">
        <v>233</v>
      </c>
      <c r="D1214" s="33" t="s">
        <v>5952</v>
      </c>
      <c r="E1214" s="33" t="s">
        <v>6419</v>
      </c>
      <c r="F1214" s="33" t="s">
        <v>6420</v>
      </c>
      <c r="G1214" s="34">
        <v>42224</v>
      </c>
      <c r="H1214" s="33">
        <f t="shared" si="126"/>
        <v>2015</v>
      </c>
      <c r="I1214" s="35">
        <v>126</v>
      </c>
      <c r="J1214" s="36">
        <v>1.42</v>
      </c>
      <c r="K1214" s="35">
        <f t="shared" si="127"/>
        <v>178.92</v>
      </c>
      <c r="L1214" s="33" t="s">
        <v>77</v>
      </c>
      <c r="M1214" s="33" t="s">
        <v>78</v>
      </c>
      <c r="N1214" s="33" t="s">
        <v>6421</v>
      </c>
      <c r="O1214" s="37" t="s">
        <v>87</v>
      </c>
      <c r="P1214" s="33" t="str">
        <f t="shared" si="128"/>
        <v>ja</v>
      </c>
      <c r="Q1214" s="33" t="str">
        <f t="shared" si="129"/>
        <v>2013–2016</v>
      </c>
      <c r="R1214" s="38">
        <f t="shared" si="130"/>
        <v>0.4</v>
      </c>
      <c r="S1214" s="35">
        <f t="shared" si="131"/>
        <v>107.35199999999999</v>
      </c>
      <c r="T1214" s="39"/>
      <c r="U1214" s="33" t="str">
        <f>IF(OR(T1214="x",ISNUMBER(MATCH(SUBSTITUTE(A1214,"-",""),Kundenbestand!$C$5:$C$3004,0)),ISNUMBER(MATCH(SUBSTITUTE(B1214,"-",""),Kundenbestand!$C$5:$C$3004,0))),"x","")</f>
        <v/>
      </c>
      <c r="V1214" s="35">
        <f t="shared" si="132"/>
        <v>0</v>
      </c>
    </row>
    <row r="1215" spans="1:22" x14ac:dyDescent="0.3">
      <c r="A1215" s="33" t="s">
        <v>6422</v>
      </c>
      <c r="B1215" s="33" t="s">
        <v>6423</v>
      </c>
      <c r="C1215" s="33" t="s">
        <v>233</v>
      </c>
      <c r="D1215" s="33" t="s">
        <v>6424</v>
      </c>
      <c r="E1215" s="33" t="s">
        <v>6425</v>
      </c>
      <c r="F1215" s="33" t="s">
        <v>6426</v>
      </c>
      <c r="G1215" s="34">
        <v>41687</v>
      </c>
      <c r="H1215" s="33">
        <f t="shared" si="126"/>
        <v>2014</v>
      </c>
      <c r="I1215" s="35">
        <v>126</v>
      </c>
      <c r="J1215" s="36">
        <v>1.42</v>
      </c>
      <c r="K1215" s="35">
        <f t="shared" si="127"/>
        <v>178.92</v>
      </c>
      <c r="L1215" s="33" t="s">
        <v>77</v>
      </c>
      <c r="M1215" s="33" t="s">
        <v>78</v>
      </c>
      <c r="N1215" s="33" t="s">
        <v>6427</v>
      </c>
      <c r="O1215" s="37" t="s">
        <v>87</v>
      </c>
      <c r="P1215" s="33" t="str">
        <f t="shared" si="128"/>
        <v>ja</v>
      </c>
      <c r="Q1215" s="33" t="str">
        <f t="shared" si="129"/>
        <v>2013–2016</v>
      </c>
      <c r="R1215" s="38">
        <f t="shared" si="130"/>
        <v>0.4</v>
      </c>
      <c r="S1215" s="35">
        <f t="shared" si="131"/>
        <v>107.35199999999999</v>
      </c>
      <c r="T1215" s="39"/>
      <c r="U1215" s="33" t="str">
        <f>IF(OR(T1215="x",ISNUMBER(MATCH(SUBSTITUTE(A1215,"-",""),Kundenbestand!$C$5:$C$3004,0)),ISNUMBER(MATCH(SUBSTITUTE(B1215,"-",""),Kundenbestand!$C$5:$C$3004,0))),"x","")</f>
        <v/>
      </c>
      <c r="V1215" s="35">
        <f t="shared" si="132"/>
        <v>0</v>
      </c>
    </row>
    <row r="1216" spans="1:22" x14ac:dyDescent="0.3">
      <c r="A1216" s="33" t="s">
        <v>6428</v>
      </c>
      <c r="B1216" s="33" t="s">
        <v>6429</v>
      </c>
      <c r="C1216" s="33" t="s">
        <v>233</v>
      </c>
      <c r="D1216" s="33" t="s">
        <v>6430</v>
      </c>
      <c r="E1216" s="33" t="s">
        <v>6431</v>
      </c>
      <c r="F1216" s="33" t="s">
        <v>6432</v>
      </c>
      <c r="G1216" s="34">
        <v>42301</v>
      </c>
      <c r="H1216" s="33">
        <f t="shared" si="126"/>
        <v>2015</v>
      </c>
      <c r="I1216" s="35">
        <v>168</v>
      </c>
      <c r="J1216" s="36">
        <v>1.42</v>
      </c>
      <c r="K1216" s="35">
        <f t="shared" si="127"/>
        <v>238.56</v>
      </c>
      <c r="L1216" s="33" t="s">
        <v>77</v>
      </c>
      <c r="M1216" s="33" t="s">
        <v>78</v>
      </c>
      <c r="N1216" s="33" t="s">
        <v>6433</v>
      </c>
      <c r="O1216" s="37" t="s">
        <v>118</v>
      </c>
      <c r="P1216" s="33" t="str">
        <f t="shared" si="128"/>
        <v>ja</v>
      </c>
      <c r="Q1216" s="33" t="str">
        <f t="shared" si="129"/>
        <v>2013–2016</v>
      </c>
      <c r="R1216" s="38">
        <f t="shared" si="130"/>
        <v>0.4</v>
      </c>
      <c r="S1216" s="35">
        <f t="shared" si="131"/>
        <v>143.136</v>
      </c>
      <c r="T1216" s="39"/>
      <c r="U1216" s="33" t="str">
        <f>IF(OR(T1216="x",ISNUMBER(MATCH(SUBSTITUTE(A1216,"-",""),Kundenbestand!$C$5:$C$3004,0)),ISNUMBER(MATCH(SUBSTITUTE(B1216,"-",""),Kundenbestand!$C$5:$C$3004,0))),"x","")</f>
        <v/>
      </c>
      <c r="V1216" s="35">
        <f t="shared" si="132"/>
        <v>0</v>
      </c>
    </row>
    <row r="1217" spans="1:22" x14ac:dyDescent="0.3">
      <c r="A1217" s="33" t="s">
        <v>6434</v>
      </c>
      <c r="B1217" s="33" t="s">
        <v>6435</v>
      </c>
      <c r="C1217" s="33" t="s">
        <v>233</v>
      </c>
      <c r="D1217" s="33" t="s">
        <v>6436</v>
      </c>
      <c r="E1217" s="33" t="s">
        <v>6437</v>
      </c>
      <c r="F1217" s="33" t="s">
        <v>6438</v>
      </c>
      <c r="G1217" s="34">
        <v>41533</v>
      </c>
      <c r="H1217" s="33">
        <f t="shared" si="126"/>
        <v>2013</v>
      </c>
      <c r="I1217" s="35">
        <v>105</v>
      </c>
      <c r="J1217" s="36">
        <v>1.42</v>
      </c>
      <c r="K1217" s="35">
        <f t="shared" si="127"/>
        <v>149.1</v>
      </c>
      <c r="L1217" s="33" t="s">
        <v>1733</v>
      </c>
      <c r="M1217" s="33" t="s">
        <v>1734</v>
      </c>
      <c r="N1217" s="33" t="s">
        <v>6439</v>
      </c>
      <c r="O1217" s="37" t="s">
        <v>80</v>
      </c>
      <c r="P1217" s="33" t="str">
        <f t="shared" si="128"/>
        <v>ja</v>
      </c>
      <c r="Q1217" s="33" t="str">
        <f t="shared" si="129"/>
        <v>2013–2016</v>
      </c>
      <c r="R1217" s="38">
        <f t="shared" si="130"/>
        <v>0.4</v>
      </c>
      <c r="S1217" s="35">
        <f t="shared" si="131"/>
        <v>89.46</v>
      </c>
      <c r="T1217" s="39"/>
      <c r="U1217" s="33" t="str">
        <f>IF(OR(T1217="x",ISNUMBER(MATCH(SUBSTITUTE(A1217,"-",""),Kundenbestand!$C$5:$C$3004,0)),ISNUMBER(MATCH(SUBSTITUTE(B1217,"-",""),Kundenbestand!$C$5:$C$3004,0))),"x","")</f>
        <v/>
      </c>
      <c r="V1217" s="35">
        <f t="shared" si="132"/>
        <v>0</v>
      </c>
    </row>
    <row r="1218" spans="1:22" x14ac:dyDescent="0.3">
      <c r="A1218" s="33" t="s">
        <v>6440</v>
      </c>
      <c r="B1218" s="33" t="s">
        <v>6441</v>
      </c>
      <c r="C1218" s="33" t="s">
        <v>233</v>
      </c>
      <c r="D1218" s="33" t="s">
        <v>6442</v>
      </c>
      <c r="E1218" s="33" t="s">
        <v>6443</v>
      </c>
      <c r="F1218" s="33" t="s">
        <v>6444</v>
      </c>
      <c r="G1218" s="34">
        <v>41470</v>
      </c>
      <c r="H1218" s="33">
        <f t="shared" ref="H1218" si="133">IF(ISNUMBER(G1218),YEAR(G1218),"")</f>
        <v>2013</v>
      </c>
      <c r="I1218" s="35">
        <v>112</v>
      </c>
      <c r="J1218" s="36">
        <v>1.42</v>
      </c>
      <c r="K1218" s="35">
        <f t="shared" ref="K1218" si="134">IF(AND(ISNUMBER(I1218),ISNUMBER(J1218)),I1218*J1218,0)</f>
        <v>159.04</v>
      </c>
      <c r="L1218" s="33" t="s">
        <v>1733</v>
      </c>
      <c r="M1218" s="33" t="s">
        <v>1734</v>
      </c>
      <c r="N1218" s="33" t="s">
        <v>6445</v>
      </c>
      <c r="O1218" s="37" t="s">
        <v>80</v>
      </c>
      <c r="P1218" s="33" t="str">
        <f t="shared" si="128"/>
        <v>ja</v>
      </c>
      <c r="Q1218" s="33" t="str">
        <f t="shared" si="129"/>
        <v>2013–2016</v>
      </c>
      <c r="R1218" s="38">
        <f t="shared" si="130"/>
        <v>0.4</v>
      </c>
      <c r="S1218" s="35">
        <f t="shared" ref="S1218" si="135">IF(P1218="ja",K1218*(1-R1218),0)</f>
        <v>95.423999999999992</v>
      </c>
      <c r="T1218" s="39"/>
      <c r="U1218" s="33" t="str">
        <f>IF(OR(T1218="x",ISNUMBER(MATCH(SUBSTITUTE(A1218,"-",""),Kundenbestand!$C$5:$C$3004,0)),ISNUMBER(MATCH(SUBSTITUTE(B1218,"-",""),Kundenbestand!$C$5:$C$3004,0))),"x","")</f>
        <v/>
      </c>
      <c r="V1218" s="35">
        <f t="shared" ref="V1218" si="136">IF(U1218="x",S1218,0)</f>
        <v>0</v>
      </c>
    </row>
  </sheetData>
  <autoFilter ref="A1:V1218" xr:uid="{00000000-0009-0000-0000-000002000000}"/>
  <conditionalFormatting sqref="A2:V1218">
    <cfRule type="expression" dxfId="1" priority="4">
      <formula>$P2&lt;&gt;"ja"</formula>
    </cfRule>
  </conditionalFormatting>
  <conditionalFormatting sqref="U2:U1218">
    <cfRule type="expression" dxfId="0" priority="3">
      <formula>$U2="x"</formula>
    </cfRule>
  </conditionalFormatting>
  <dataValidations count="2">
    <dataValidation type="list" showErrorMessage="1" errorTitle="Ungültige Auswahl" error="Bitte ein Fachpaket aus der Liste wählen." sqref="O2:O1218" xr:uid="{00000000-0002-0000-0200-000000000000}">
      <formula1>Fachpakete</formula1>
      <formula2>0</formula2>
    </dataValidation>
    <dataValidation type="list" allowBlank="1" sqref="T2:T1218" xr:uid="{00000000-0002-0000-0200-000001000000}">
      <formula1>"x"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32"/>
  <sheetViews>
    <sheetView showGridLines="0" zoomScaleNormal="100" workbookViewId="0">
      <selection activeCell="H15" sqref="H15"/>
    </sheetView>
  </sheetViews>
  <sheetFormatPr baseColWidth="10" defaultColWidth="8.6640625" defaultRowHeight="14.4" x14ac:dyDescent="0.3"/>
  <cols>
    <col min="1" max="1" width="3" customWidth="1"/>
    <col min="2" max="2" width="40" customWidth="1"/>
    <col min="3" max="5" width="16" customWidth="1"/>
    <col min="6" max="6" width="40" customWidth="1"/>
  </cols>
  <sheetData>
    <row r="1" spans="2:6" ht="34.5" customHeight="1" x14ac:dyDescent="0.3">
      <c r="F1" s="1" t="s">
        <v>0</v>
      </c>
    </row>
    <row r="2" spans="2:6" ht="31.5" customHeight="1" x14ac:dyDescent="0.3">
      <c r="B2" s="2" t="s">
        <v>6446</v>
      </c>
      <c r="C2" s="3"/>
      <c r="D2" s="3"/>
      <c r="E2" s="3"/>
      <c r="F2" s="3"/>
    </row>
    <row r="4" spans="2:6" ht="21.75" customHeight="1" x14ac:dyDescent="0.3">
      <c r="B4" s="4" t="s">
        <v>6447</v>
      </c>
      <c r="C4" s="4" t="s">
        <v>6448</v>
      </c>
      <c r="D4" s="4" t="s">
        <v>6449</v>
      </c>
      <c r="E4" s="4" t="s">
        <v>6450</v>
      </c>
    </row>
    <row r="5" spans="2:6" x14ac:dyDescent="0.3">
      <c r="B5" s="16" t="s">
        <v>6451</v>
      </c>
      <c r="C5" s="40">
        <v>0</v>
      </c>
      <c r="D5" s="41">
        <v>0.5</v>
      </c>
      <c r="E5" s="22" t="s">
        <v>6452</v>
      </c>
    </row>
    <row r="6" spans="2:6" x14ac:dyDescent="0.3">
      <c r="B6" s="16" t="s">
        <v>6453</v>
      </c>
      <c r="C6" s="40">
        <v>2013</v>
      </c>
      <c r="D6" s="41">
        <v>0.4</v>
      </c>
      <c r="E6" s="22" t="s">
        <v>6454</v>
      </c>
    </row>
    <row r="7" spans="2:6" x14ac:dyDescent="0.3">
      <c r="B7" s="16" t="s">
        <v>6455</v>
      </c>
      <c r="C7" s="40">
        <v>2017</v>
      </c>
      <c r="D7" s="41">
        <v>0.25</v>
      </c>
      <c r="E7" s="22" t="s">
        <v>6456</v>
      </c>
    </row>
    <row r="8" spans="2:6" x14ac:dyDescent="0.3">
      <c r="B8" s="16" t="s">
        <v>6457</v>
      </c>
      <c r="C8" s="40">
        <v>2021</v>
      </c>
      <c r="D8" s="41">
        <v>0.1</v>
      </c>
      <c r="E8" s="22" t="s">
        <v>6458</v>
      </c>
    </row>
    <row r="9" spans="2:6" x14ac:dyDescent="0.3">
      <c r="B9" s="24" t="s">
        <v>6459</v>
      </c>
    </row>
    <row r="11" spans="2:6" ht="21.75" customHeight="1" x14ac:dyDescent="0.3">
      <c r="B11" s="4" t="s">
        <v>6460</v>
      </c>
      <c r="C11" s="4" t="s">
        <v>6461</v>
      </c>
      <c r="D11" s="4"/>
      <c r="E11" s="4"/>
    </row>
    <row r="12" spans="2:6" x14ac:dyDescent="0.3">
      <c r="B12" s="16" t="s">
        <v>6462</v>
      </c>
      <c r="C12" s="41">
        <v>0.1</v>
      </c>
      <c r="F12" s="13" t="s">
        <v>6463</v>
      </c>
    </row>
    <row r="13" spans="2:6" x14ac:dyDescent="0.3">
      <c r="B13" s="16" t="s">
        <v>6464</v>
      </c>
      <c r="C13" s="41">
        <v>0.5</v>
      </c>
      <c r="F13" s="13" t="s">
        <v>6465</v>
      </c>
    </row>
    <row r="14" spans="2:6" x14ac:dyDescent="0.3">
      <c r="B14" s="16" t="s">
        <v>6466</v>
      </c>
      <c r="C14" s="41">
        <v>7.0000000000000007E-2</v>
      </c>
      <c r="F14" s="13" t="s">
        <v>6467</v>
      </c>
    </row>
    <row r="15" spans="2:6" x14ac:dyDescent="0.3">
      <c r="B15" s="24" t="s">
        <v>6468</v>
      </c>
    </row>
    <row r="17" spans="2:6" ht="21.75" customHeight="1" x14ac:dyDescent="0.3">
      <c r="B17" s="4" t="s">
        <v>10</v>
      </c>
      <c r="C17" s="4" t="s">
        <v>58</v>
      </c>
      <c r="D17" s="4"/>
      <c r="E17" s="4"/>
    </row>
    <row r="18" spans="2:6" x14ac:dyDescent="0.3">
      <c r="B18" s="16" t="s">
        <v>13</v>
      </c>
      <c r="C18" s="42">
        <v>1</v>
      </c>
      <c r="F18" s="13" t="s">
        <v>6469</v>
      </c>
    </row>
    <row r="19" spans="2:6" x14ac:dyDescent="0.3">
      <c r="B19" s="16" t="s">
        <v>15</v>
      </c>
      <c r="C19" s="42">
        <v>0.5</v>
      </c>
      <c r="F19" s="13" t="s">
        <v>6469</v>
      </c>
    </row>
    <row r="20" spans="2:6" x14ac:dyDescent="0.3">
      <c r="B20" s="16" t="s">
        <v>18</v>
      </c>
      <c r="C20" s="42">
        <v>1</v>
      </c>
      <c r="F20" s="13" t="s">
        <v>6470</v>
      </c>
    </row>
    <row r="21" spans="2:6" x14ac:dyDescent="0.3">
      <c r="B21" s="16" t="s">
        <v>6471</v>
      </c>
      <c r="C21" s="42">
        <v>0.8</v>
      </c>
      <c r="F21" s="13" t="s">
        <v>6472</v>
      </c>
    </row>
    <row r="22" spans="2:6" x14ac:dyDescent="0.3">
      <c r="B22" s="16" t="s">
        <v>6473</v>
      </c>
      <c r="C22" s="42">
        <v>0.9</v>
      </c>
      <c r="F22" s="13" t="s">
        <v>6472</v>
      </c>
    </row>
    <row r="23" spans="2:6" x14ac:dyDescent="0.3">
      <c r="B23" s="16" t="s">
        <v>20</v>
      </c>
      <c r="C23" s="42">
        <v>1</v>
      </c>
      <c r="F23" s="13" t="s">
        <v>6472</v>
      </c>
    </row>
    <row r="25" spans="2:6" ht="21.75" customHeight="1" x14ac:dyDescent="0.3">
      <c r="B25" s="4" t="s">
        <v>6474</v>
      </c>
      <c r="C25" s="4"/>
      <c r="D25" s="4"/>
      <c r="E25" s="4"/>
    </row>
    <row r="26" spans="2:6" x14ac:dyDescent="0.3">
      <c r="B26" s="16" t="s">
        <v>87</v>
      </c>
    </row>
    <row r="27" spans="2:6" x14ac:dyDescent="0.3">
      <c r="B27" s="16" t="s">
        <v>118</v>
      </c>
    </row>
    <row r="28" spans="2:6" x14ac:dyDescent="0.3">
      <c r="B28" s="16" t="s">
        <v>94</v>
      </c>
    </row>
    <row r="29" spans="2:6" x14ac:dyDescent="0.3">
      <c r="B29" s="16" t="s">
        <v>80</v>
      </c>
    </row>
    <row r="30" spans="2:6" x14ac:dyDescent="0.3">
      <c r="B30" s="16" t="s">
        <v>213</v>
      </c>
    </row>
    <row r="32" spans="2:6" x14ac:dyDescent="0.3">
      <c r="B32" s="24" t="s">
        <v>6475</v>
      </c>
    </row>
  </sheetData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11</vt:i4>
      </vt:variant>
    </vt:vector>
  </HeadingPairs>
  <TitlesOfParts>
    <vt:vector size="15" baseType="lpstr">
      <vt:lpstr>Backlistangebot 2027</vt:lpstr>
      <vt:lpstr>Kundenbestand</vt:lpstr>
      <vt:lpstr>Titelliste</vt:lpstr>
      <vt:lpstr>Parameter</vt:lpstr>
      <vt:lpstr>Fachpakete</vt:lpstr>
      <vt:lpstr>Groessen</vt:lpstr>
      <vt:lpstr>Groessenfaktoren</vt:lpstr>
      <vt:lpstr>Klasse_ab</vt:lpstr>
      <vt:lpstr>Klasse_Name</vt:lpstr>
      <vt:lpstr>Klasse_Rabatt</vt:lpstr>
      <vt:lpstr>Rabatt_Fach</vt:lpstr>
      <vt:lpstr>Rabatt_Gesamt</vt:lpstr>
      <vt:lpstr>Typen</vt:lpstr>
      <vt:lpstr>Typfaktoren</vt:lpstr>
      <vt:lpstr>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Stefan Janz</cp:lastModifiedBy>
  <cp:revision>0</cp:revision>
  <dcterms:created xsi:type="dcterms:W3CDTF">2026-10-19T13:44:41Z</dcterms:created>
  <dcterms:modified xsi:type="dcterms:W3CDTF">2026-10-23T15:58:12Z</dcterms:modified>
  <dc:language>en-US</dc:language>
</cp:coreProperties>
</file>