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Library-CRM-Metadaten_intern\2 Nomos eLibrary\+Pakete 2025\"/>
    </mc:Choice>
  </mc:AlternateContent>
  <xr:revisionPtr revIDLastSave="0" documentId="13_ncr:1_{9D5D0142-D82E-4F9D-9FB3-D777EFB4A74B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Zeitschriftenpakete 2024" sheetId="1" r:id="rId1"/>
    <sheet name="Zeitschriften OA" sheetId="2" r:id="rId2"/>
    <sheet name="Tabelle2" sheetId="4" r:id="rId3"/>
  </sheets>
  <definedNames>
    <definedName name="_xlnm._FilterDatabase" localSheetId="1" hidden="1">'Zeitschriften OA'!$A$1:$J$1</definedName>
    <definedName name="_xlnm._FilterDatabase" localSheetId="0" hidden="1">'Zeitschriftenpakete 2024'!$A$5:$R$105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3" i="1" l="1"/>
  <c r="F100" i="1"/>
  <c r="F95" i="1"/>
  <c r="F90" i="1"/>
  <c r="F85" i="1"/>
  <c r="F71" i="1"/>
  <c r="F64" i="1"/>
  <c r="F58" i="1"/>
  <c r="F54" i="1"/>
  <c r="F45" i="1"/>
  <c r="F41" i="1"/>
  <c r="F32" i="1"/>
  <c r="F22" i="1"/>
  <c r="F7" i="1"/>
  <c r="F21" i="1" l="1"/>
  <c r="F6" i="1" s="1"/>
  <c r="D58" i="1"/>
  <c r="D103" i="1"/>
  <c r="D7" i="1" l="1"/>
  <c r="D22" i="1"/>
  <c r="D32" i="1"/>
  <c r="D41" i="1"/>
  <c r="D45" i="1"/>
  <c r="D54" i="1"/>
  <c r="D64" i="1"/>
  <c r="D71" i="1"/>
  <c r="I7" i="1" l="1"/>
  <c r="K7" i="1" s="1"/>
  <c r="I32" i="1"/>
  <c r="K32" i="1" s="1"/>
  <c r="I41" i="1"/>
  <c r="K41" i="1" s="1"/>
  <c r="I45" i="1"/>
  <c r="K45" i="1" s="1"/>
  <c r="I58" i="1"/>
  <c r="K58" i="1" s="1"/>
  <c r="I64" i="1"/>
  <c r="K64" i="1" s="1"/>
  <c r="I71" i="1"/>
  <c r="K71" i="1" s="1"/>
  <c r="I85" i="1"/>
  <c r="K85" i="1" s="1"/>
  <c r="I90" i="1"/>
  <c r="K90" i="1" s="1"/>
  <c r="I95" i="1"/>
  <c r="K95" i="1" s="1"/>
  <c r="I100" i="1"/>
  <c r="K100" i="1" s="1"/>
  <c r="I103" i="1"/>
  <c r="K103" i="1" s="1"/>
  <c r="D95" i="1"/>
  <c r="D100" i="1"/>
  <c r="I54" i="1"/>
  <c r="K54" i="1" s="1"/>
  <c r="D90" i="1"/>
  <c r="D85" i="1"/>
  <c r="D21" i="1" l="1"/>
  <c r="D6" i="1" s="1"/>
  <c r="I21" i="1"/>
  <c r="K21" i="1" s="1"/>
  <c r="I22" i="1"/>
  <c r="K22" i="1" s="1"/>
  <c r="I6" i="1" l="1"/>
  <c r="K6" i="1" s="1"/>
</calcChain>
</file>

<file path=xl/sharedStrings.xml><?xml version="1.0" encoding="utf-8"?>
<sst xmlns="http://schemas.openxmlformats.org/spreadsheetml/2006/main" count="520" uniqueCount="417">
  <si>
    <t>Grundrabatt</t>
  </si>
  <si>
    <t>Konsortialrabatt</t>
  </si>
  <si>
    <t>Verlage in den Paketen</t>
  </si>
  <si>
    <t>Paketpreis*</t>
  </si>
  <si>
    <t>EuCLR</t>
  </si>
  <si>
    <t>KJ</t>
  </si>
  <si>
    <t>KritV</t>
  </si>
  <si>
    <t>NK</t>
  </si>
  <si>
    <t>OER</t>
  </si>
  <si>
    <t>RdJB</t>
  </si>
  <si>
    <t>RPhZ</t>
  </si>
  <si>
    <t>RW</t>
  </si>
  <si>
    <t>UFITA</t>
  </si>
  <si>
    <t>V&amp;M</t>
  </si>
  <si>
    <t>ZDRW</t>
  </si>
  <si>
    <t>2191-7442</t>
  </si>
  <si>
    <t>0023-4834</t>
  </si>
  <si>
    <t>2193-7869</t>
  </si>
  <si>
    <t>0934-9200</t>
  </si>
  <si>
    <t>0030-6444</t>
  </si>
  <si>
    <t>0034-1312</t>
  </si>
  <si>
    <t>RPsych</t>
  </si>
  <si>
    <t>2365-1083</t>
  </si>
  <si>
    <t>2364-1355</t>
  </si>
  <si>
    <t>1868-8098</t>
  </si>
  <si>
    <t>0947-9856</t>
  </si>
  <si>
    <t>2196-7261</t>
  </si>
  <si>
    <t>MRev</t>
  </si>
  <si>
    <t>WSI-Mitteilungen</t>
  </si>
  <si>
    <t>zfwu</t>
  </si>
  <si>
    <t>Sozialwirtschaft</t>
  </si>
  <si>
    <t>Sozialwirtschaft aktuell</t>
  </si>
  <si>
    <t>Voluntaris</t>
  </si>
  <si>
    <t>Konfliktdynamik</t>
  </si>
  <si>
    <t>Soziale Welt</t>
  </si>
  <si>
    <t>Z'Flucht</t>
  </si>
  <si>
    <t>ZIB</t>
  </si>
  <si>
    <t>ZParl</t>
  </si>
  <si>
    <t>ZfP</t>
  </si>
  <si>
    <t>Integration</t>
  </si>
  <si>
    <t>TG</t>
  </si>
  <si>
    <t>Anthropos</t>
  </si>
  <si>
    <t>KO</t>
  </si>
  <si>
    <t>JMS</t>
  </si>
  <si>
    <t>Stadion</t>
  </si>
  <si>
    <t>0935-9915</t>
  </si>
  <si>
    <t>0342-300X</t>
  </si>
  <si>
    <t>1439-880X</t>
  </si>
  <si>
    <t>2701-4193</t>
  </si>
  <si>
    <t>0340-8574</t>
  </si>
  <si>
    <t>0341-7301</t>
  </si>
  <si>
    <t>1611-5821</t>
  </si>
  <si>
    <t>1613-0707</t>
  </si>
  <si>
    <t>1619-2427</t>
  </si>
  <si>
    <t>2196-3886</t>
  </si>
  <si>
    <t>0172-4029</t>
  </si>
  <si>
    <t>0010-3497</t>
  </si>
  <si>
    <t>0170-5067</t>
  </si>
  <si>
    <t>0941-5378</t>
  </si>
  <si>
    <t>1616-8836</t>
  </si>
  <si>
    <t>2364-1517</t>
  </si>
  <si>
    <t>1613-2637</t>
  </si>
  <si>
    <t>0075-2363</t>
  </si>
  <si>
    <t>1434-7849</t>
  </si>
  <si>
    <t>0171-3434</t>
  </si>
  <si>
    <t>0257-9774</t>
  </si>
  <si>
    <t>0943-7444</t>
  </si>
  <si>
    <t>0040-117X</t>
  </si>
  <si>
    <t>2193-0147</t>
  </si>
  <si>
    <t>1431-7168</t>
  </si>
  <si>
    <t>0038-6073</t>
  </si>
  <si>
    <t>1438-8332</t>
  </si>
  <si>
    <t>2509-9485</t>
  </si>
  <si>
    <t>0946-7165</t>
  </si>
  <si>
    <t>0340-1758</t>
  </si>
  <si>
    <t>0044-3360</t>
  </si>
  <si>
    <t>0014-2492</t>
  </si>
  <si>
    <t>0720-5120</t>
  </si>
  <si>
    <t>0947-9511</t>
  </si>
  <si>
    <t>eOnly-Preis*</t>
  </si>
  <si>
    <t>FTE (bis zu)</t>
  </si>
  <si>
    <t>Faktor</t>
  </si>
  <si>
    <t>der Paketausgangspreis wird ggf. noch mit dem Faktor für Größe der Bibliothek multipliziert</t>
  </si>
  <si>
    <t>0023-5652</t>
  </si>
  <si>
    <t>0341-8685</t>
  </si>
  <si>
    <t>1869-6708</t>
  </si>
  <si>
    <t>Faktor für Typ</t>
  </si>
  <si>
    <t>**supervision</t>
  </si>
  <si>
    <t>**ZfGen</t>
  </si>
  <si>
    <t>**Europa Ethnica</t>
  </si>
  <si>
    <t>**Psychoanalyse im Widerspruch</t>
  </si>
  <si>
    <t>**Psychoanalytische Familientherapie</t>
  </si>
  <si>
    <t>**Psychotherapie</t>
  </si>
  <si>
    <t>**Psychotherapie im Alter</t>
  </si>
  <si>
    <t>**Jahrbuch der Psychoanalyse</t>
  </si>
  <si>
    <t>**Freie Assoziation</t>
  </si>
  <si>
    <t>**psychosozial</t>
  </si>
  <si>
    <t>indiv. Endpreis unter Berücksichtigung der Faktoren</t>
  </si>
  <si>
    <t>Faktoren
[bitte eintragen]</t>
  </si>
  <si>
    <t>Faktor Typ</t>
  </si>
  <si>
    <t>Faktor Größe</t>
  </si>
  <si>
    <t>**International Journal of Physical Education</t>
  </si>
  <si>
    <t>0930-4177</t>
  </si>
  <si>
    <t>**Kursbuch</t>
  </si>
  <si>
    <t>0340-7969</t>
  </si>
  <si>
    <t>Universitätsbibliotheken</t>
  </si>
  <si>
    <t>Fachhochschulbibliotheken</t>
  </si>
  <si>
    <t>Staats-/Landesbibliotheken</t>
  </si>
  <si>
    <t>Faktor für Größe</t>
  </si>
  <si>
    <t>0031-8183</t>
  </si>
  <si>
    <t>0171-4538</t>
  </si>
  <si>
    <t>0724-2247</t>
  </si>
  <si>
    <t>2752-2237</t>
  </si>
  <si>
    <t>2752-2318</t>
  </si>
  <si>
    <t>2752-213X</t>
  </si>
  <si>
    <t>2752-177X</t>
  </si>
  <si>
    <t>1860-2177</t>
  </si>
  <si>
    <t>ZGug</t>
  </si>
  <si>
    <t>0490-1606</t>
  </si>
  <si>
    <t>2196-5218</t>
  </si>
  <si>
    <t>ISSN Print</t>
  </si>
  <si>
    <t>ISSN Online</t>
  </si>
  <si>
    <t>URL</t>
  </si>
  <si>
    <t>CPE</t>
  </si>
  <si>
    <t>Culture, Practice &amp; Europeanization</t>
  </si>
  <si>
    <t>2566-7742</t>
  </si>
  <si>
    <t>https://doi.org/10.5771/2566-7742</t>
  </si>
  <si>
    <t>KAS</t>
  </si>
  <si>
    <t>KAS African Law Study Library</t>
  </si>
  <si>
    <t>Librairie Africaine d'Etudes Juridiques</t>
  </si>
  <si>
    <t>Nomos</t>
  </si>
  <si>
    <t>2363-6262</t>
  </si>
  <si>
    <t>https://doi.org/10.5771/2363-6262</t>
  </si>
  <si>
    <t>MuK</t>
  </si>
  <si>
    <t>Medien &amp; Kommunikationswissenschaft</t>
  </si>
  <si>
    <t>1615-634X</t>
  </si>
  <si>
    <t>https://doi.org/10.5771/1615-634X</t>
  </si>
  <si>
    <t>RiA</t>
  </si>
  <si>
    <t>Recht in Afrika | Law in Africa | Droit en Afrique</t>
  </si>
  <si>
    <t>Zeitschrift der Gesellschaft für afrikanisches Recht</t>
  </si>
  <si>
    <t>2363-6270</t>
  </si>
  <si>
    <t>https://doi.org/10.5771/2363-6270</t>
  </si>
  <si>
    <t>RuZ</t>
  </si>
  <si>
    <t>Recht und Zugang</t>
  </si>
  <si>
    <t>Zugang zum kulturellen Erbe und Wissenschaftskommunikation</t>
  </si>
  <si>
    <t>2699-1284</t>
  </si>
  <si>
    <t>https://doi.org/10.5771/2699-1284</t>
  </si>
  <si>
    <t>SEER</t>
  </si>
  <si>
    <t>Journal for Labour and Social Affairs in Eastern Europe, Journal of the European Trade Union Institute</t>
  </si>
  <si>
    <t>1435-2869</t>
  </si>
  <si>
    <t>https://doi.org/10.5771/1435-2869</t>
  </si>
  <si>
    <t>SC|M</t>
  </si>
  <si>
    <t>Studies in Communication | Media</t>
  </si>
  <si>
    <t>2192-4007</t>
  </si>
  <si>
    <t>https://doi.org/10.5771/2192-4007</t>
  </si>
  <si>
    <t>ZaöRV</t>
  </si>
  <si>
    <t>C.H.Beck</t>
  </si>
  <si>
    <t>0044-2348</t>
  </si>
  <si>
    <t>https://doi.org/10.17104/0044-2348</t>
  </si>
  <si>
    <t>Kürzel</t>
  </si>
  <si>
    <t>Titel</t>
  </si>
  <si>
    <t>Untertitel</t>
  </si>
  <si>
    <t>Verlag</t>
  </si>
  <si>
    <t>Ausgaben 
/ Jahr</t>
  </si>
  <si>
    <t>0506-7286</t>
  </si>
  <si>
    <t>https://doi.org/10.5771/0506-7286</t>
  </si>
  <si>
    <t>Online-
Archive ab</t>
  </si>
  <si>
    <t>&gt; 20.000 FTE</t>
  </si>
  <si>
    <t xml:space="preserve"> 3.000 FTE</t>
  </si>
  <si>
    <t xml:space="preserve"> 20.000 FTE</t>
  </si>
  <si>
    <t>10.000 FTE</t>
  </si>
  <si>
    <t xml:space="preserve">                                         **Recht &amp; Psychiatrie</t>
  </si>
  <si>
    <t>**Sozialpsychiatrische Informationen</t>
  </si>
  <si>
    <t>**Psychosoziale Umschau</t>
  </si>
  <si>
    <t>ZsF - Zeitschrift für sportpädagogische Forschung</t>
  </si>
  <si>
    <t>**Trauma - Kultur - Gesellschaft</t>
  </si>
  <si>
    <t xml:space="preserve">**Gruppenanalyse </t>
  </si>
  <si>
    <t xml:space="preserve">**Feedback </t>
  </si>
  <si>
    <t>Philosophisches Jahrbuch</t>
  </si>
  <si>
    <t>**Allgemeine Zeitschrift für Philosophie (AZP)</t>
  </si>
  <si>
    <t>SozA - Soziale Arbeit</t>
  </si>
  <si>
    <t>ECCL - European Company Case Law</t>
  </si>
  <si>
    <t>2941-0355</t>
  </si>
  <si>
    <t>2941-0371</t>
  </si>
  <si>
    <t>2941-0363</t>
  </si>
  <si>
    <t>JEIH</t>
  </si>
  <si>
    <t>0721-2402</t>
  </si>
  <si>
    <t>0943-2779</t>
  </si>
  <si>
    <t>**Theater heute</t>
  </si>
  <si>
    <t>**Opernwelt</t>
  </si>
  <si>
    <t>**tanz</t>
  </si>
  <si>
    <t>**Bühnentechnsiche Rundschau</t>
  </si>
  <si>
    <t>**Behindertenpädagogik</t>
  </si>
  <si>
    <t>0040-5507</t>
  </si>
  <si>
    <t>0030-3690</t>
  </si>
  <si>
    <t>1869-7720</t>
  </si>
  <si>
    <t>0007-3091</t>
  </si>
  <si>
    <t>2194-5845</t>
  </si>
  <si>
    <t>Neu: Sprach- und Literaturwissenschaft</t>
  </si>
  <si>
    <t>1864-0737</t>
  </si>
  <si>
    <t>0072-1492</t>
  </si>
  <si>
    <t>2751-515X</t>
  </si>
  <si>
    <t>1439-2615</t>
  </si>
  <si>
    <t xml:space="preserve">ZRW </t>
  </si>
  <si>
    <t xml:space="preserve">**ZUKUNFTS-HANDBUCH Kindertageseinrichtungen </t>
  </si>
  <si>
    <t xml:space="preserve"> Industrielle Beziehungen </t>
  </si>
  <si>
    <t xml:space="preserve">**UmweltBriefe </t>
  </si>
  <si>
    <t xml:space="preserve">**Notfallvorsorge </t>
  </si>
  <si>
    <t>Paketausgangspreise 2025</t>
  </si>
  <si>
    <t>Zeitschriften Gesamt 2025</t>
  </si>
  <si>
    <t>Rechtswissenschaften 2025</t>
  </si>
  <si>
    <t>Geistes- und Sozialwissenschaften 2025</t>
  </si>
  <si>
    <t>Wirtschaft 2025</t>
  </si>
  <si>
    <t>Sozialwirtschaft/Soziale Arbeit 2025</t>
  </si>
  <si>
    <t>Mediation 2025</t>
  </si>
  <si>
    <t>Politikwissenschaft/Soziologie 2025</t>
  </si>
  <si>
    <t>Europapolitik 2025</t>
  </si>
  <si>
    <t>Geschichte 2025</t>
  </si>
  <si>
    <t>Philosophie 2025</t>
  </si>
  <si>
    <t>Psychologie/Psychotherapie 2025</t>
  </si>
  <si>
    <t>Theaterwissenschaft 2025</t>
  </si>
  <si>
    <t>Medien-/Kommunikationswissenschaft 2025</t>
  </si>
  <si>
    <t>Sportwissenschaft 2025</t>
  </si>
  <si>
    <t>0724-6110</t>
  </si>
  <si>
    <t>2510-4926</t>
  </si>
  <si>
    <t>0941-5270</t>
  </si>
  <si>
    <t>2366-2387</t>
  </si>
  <si>
    <t>Neu: Religion</t>
  </si>
  <si>
    <t>0588-9804</t>
  </si>
  <si>
    <t>1864-2950</t>
  </si>
  <si>
    <t>2751-8043</t>
  </si>
  <si>
    <t>0044-2828</t>
  </si>
  <si>
    <t>2192-8924</t>
  </si>
  <si>
    <t>**Spektrum der Mediation</t>
  </si>
  <si>
    <t>Academia</t>
  </si>
  <si>
    <t>Hampp</t>
  </si>
  <si>
    <t>Handelsblatt</t>
  </si>
  <si>
    <t>Psychosozial-Verlag</t>
  </si>
  <si>
    <t>Kursbuch</t>
  </si>
  <si>
    <t>Velbrück Wissenschaft</t>
  </si>
  <si>
    <t>facultas</t>
  </si>
  <si>
    <t>Ergon</t>
  </si>
  <si>
    <t>Karl Alber</t>
  </si>
  <si>
    <t>Walhalla</t>
  </si>
  <si>
    <t>Metropol Verlag</t>
  </si>
  <si>
    <t>Klostermann</t>
  </si>
  <si>
    <t>Psychiatrie-Verlag</t>
  </si>
  <si>
    <t>Der Theaterverlag</t>
  </si>
  <si>
    <t>Meyer&amp;Meyer</t>
  </si>
  <si>
    <t>Georg Olms Verlag</t>
  </si>
  <si>
    <t>Jonas Verlag</t>
  </si>
  <si>
    <t>Lehmanns Media</t>
  </si>
  <si>
    <t>Auf Wunsch kann je ein gedrucktes Exemplar pro Zeitschrift ohne Aufpreis aber zzgl. Vertriebskosten bestellt werden. 
Ausgenommen sind mit ** gekennzeichnete Zeitschriften der Partnerverlage, die direkt beim Partnerverlag zum regulären Printpreis bestellt werden können.</t>
  </si>
  <si>
    <t>Bauhaus-Verlag</t>
  </si>
  <si>
    <t>Neu: **Zeitschrift OrganisationsEntwicklung</t>
  </si>
  <si>
    <t>Neu: **changement!</t>
  </si>
  <si>
    <t>WestEnd - Neu:e Zeitschrift für Sozialforschung</t>
  </si>
  <si>
    <t xml:space="preserve">Neu: **ZFG Zeitschrift für Geschichtswissenschaft </t>
  </si>
  <si>
    <t>Neu: **Arbeit – Bewegung – Geschichte</t>
  </si>
  <si>
    <t>Neu: **Forum Stadt</t>
  </si>
  <si>
    <t>Neu: Zeitsprünge</t>
  </si>
  <si>
    <t>Neu: Zeitschrift f. philosophische Forschung</t>
  </si>
  <si>
    <t>Neu: Philosophischer Literaturanzeiger</t>
  </si>
  <si>
    <t>Neu: **Fotogeschichte</t>
  </si>
  <si>
    <t>Neu: Zeitschrift f. Bibliothekswesen und Bibliographie</t>
  </si>
  <si>
    <t>Neu: **Leipziger Sportwissenschaftliche Beiträge</t>
  </si>
  <si>
    <t xml:space="preserve">Neu: Germanistische Linguistik </t>
  </si>
  <si>
    <t xml:space="preserve">Neu: Romanische Forschungen </t>
  </si>
  <si>
    <t>frommann-holzboog</t>
  </si>
  <si>
    <t>Neu: Concilium</t>
  </si>
  <si>
    <t>2943-0054</t>
  </si>
  <si>
    <t>eISSN/Anzahl</t>
  </si>
  <si>
    <t>ISSN (Print)</t>
  </si>
  <si>
    <t>2193-5505</t>
  </si>
  <si>
    <t>2942-3295</t>
  </si>
  <si>
    <t>2942-1624</t>
  </si>
  <si>
    <t>2366-6730</t>
  </si>
  <si>
    <t>2366-6749</t>
  </si>
  <si>
    <t>2942-335X</t>
  </si>
  <si>
    <t>2752-1788</t>
  </si>
  <si>
    <t>2942-3341</t>
  </si>
  <si>
    <t>2942-3376</t>
  </si>
  <si>
    <t>2568-9185</t>
  </si>
  <si>
    <t>2942-3511</t>
  </si>
  <si>
    <t>2942-352X</t>
  </si>
  <si>
    <t>2942-3570</t>
  </si>
  <si>
    <t>0948-7913</t>
  </si>
  <si>
    <t>1866-0037</t>
  </si>
  <si>
    <t>1861-9908</t>
  </si>
  <si>
    <t>1862-0035</t>
  </si>
  <si>
    <t>2942-3554</t>
  </si>
  <si>
    <t>1862-0043</t>
  </si>
  <si>
    <t>2701-4207</t>
  </si>
  <si>
    <t>2942-3147</t>
  </si>
  <si>
    <t>2942-3406</t>
  </si>
  <si>
    <t>2942-3201</t>
  </si>
  <si>
    <t>2942-3481</t>
  </si>
  <si>
    <t>2942-349X</t>
  </si>
  <si>
    <t>2699-2043</t>
  </si>
  <si>
    <t>2750-2481</t>
  </si>
  <si>
    <t>2193-6455</t>
  </si>
  <si>
    <t>2700-8584</t>
  </si>
  <si>
    <t>2700-1350</t>
  </si>
  <si>
    <t>2510-4233</t>
  </si>
  <si>
    <t>2942-3546</t>
  </si>
  <si>
    <t>2942-3414</t>
  </si>
  <si>
    <t>2589-1510</t>
  </si>
  <si>
    <t>2942-3597</t>
  </si>
  <si>
    <t>2942-1233</t>
  </si>
  <si>
    <t>2941-8879</t>
  </si>
  <si>
    <t>2941-8895</t>
  </si>
  <si>
    <t>2942-321X</t>
  </si>
  <si>
    <t>2942-3600</t>
  </si>
  <si>
    <t xml:space="preserve"> 2942-3503</t>
  </si>
  <si>
    <t>1431-7451</t>
  </si>
  <si>
    <t>2942-4771</t>
  </si>
  <si>
    <t>2942-3139</t>
  </si>
  <si>
    <t>2942-3309</t>
  </si>
  <si>
    <t>2942-3325</t>
  </si>
  <si>
    <t>0044-3301</t>
  </si>
  <si>
    <t>0031-8175</t>
  </si>
  <si>
    <t>2699-1543</t>
  </si>
  <si>
    <t xml:space="preserve"> 2699-156X</t>
  </si>
  <si>
    <t>2699-2051</t>
  </si>
  <si>
    <t>2699-1594</t>
  </si>
  <si>
    <t>2699-1586</t>
  </si>
  <si>
    <t>2752-2245</t>
  </si>
  <si>
    <t>0939-4273</t>
  </si>
  <si>
    <t>2752-2121</t>
  </si>
  <si>
    <t>2942-4895</t>
  </si>
  <si>
    <t>2942-4887</t>
  </si>
  <si>
    <t>2942-4860</t>
  </si>
  <si>
    <t>2942-478X</t>
  </si>
  <si>
    <t>2942-481X</t>
  </si>
  <si>
    <t>2942-4798</t>
  </si>
  <si>
    <t>2942-4836</t>
  </si>
  <si>
    <t>2198-3852</t>
  </si>
  <si>
    <t>2942-3287</t>
  </si>
  <si>
    <t>0720-5260</t>
  </si>
  <si>
    <t>0044-2380</t>
  </si>
  <si>
    <t>2747-6073</t>
  </si>
  <si>
    <t>2942-3619</t>
  </si>
  <si>
    <t>2942-3430</t>
  </si>
  <si>
    <t>2944-2419</t>
  </si>
  <si>
    <t>0035-8126</t>
  </si>
  <si>
    <t>ANSH</t>
  </si>
  <si>
    <t>DU</t>
  </si>
  <si>
    <t>DIYAR</t>
  </si>
  <si>
    <t>JEEMS</t>
  </si>
  <si>
    <t>LEV</t>
  </si>
  <si>
    <t>NANiSa</t>
  </si>
  <si>
    <t>OFFA</t>
  </si>
  <si>
    <t>VRÜ/WCL</t>
  </si>
  <si>
    <t>djbz</t>
  </si>
  <si>
    <t>ZEuS</t>
  </si>
  <si>
    <t>Archäologische Nachrichten aus Schleswig-Holstein</t>
  </si>
  <si>
    <t>n/a</t>
  </si>
  <si>
    <t>Die Unternehmung</t>
  </si>
  <si>
    <t>Swiss Journal of Business Research and Practice</t>
  </si>
  <si>
    <t>Diyâr</t>
  </si>
  <si>
    <t>Zeitschrift für Osmanistik, Türkei- und
Nahostforschung</t>
  </si>
  <si>
    <t>Journal of East European Management Studies</t>
  </si>
  <si>
    <t>Leviathan</t>
  </si>
  <si>
    <t>Berliner Zeitschrift für Sozialwissenschaft</t>
  </si>
  <si>
    <t>Neues Archiv für Niedersachen</t>
  </si>
  <si>
    <t>Zeitschrift für Stadt-, Regional- und Landesentwicklung</t>
  </si>
  <si>
    <t>Verfassung und Recht in Übersee / World Comparative Law</t>
  </si>
  <si>
    <t>Verbraucherrecht</t>
  </si>
  <si>
    <t>Zeitschrift des Deutschen Juristinnenbundes</t>
  </si>
  <si>
    <t>Zeitschrift für ausländisches öffentliches Recht und Völkerrecht / Heidelberg Journal of International Law</t>
  </si>
  <si>
    <t>Zeitschrift für Europarechtliche Studien</t>
  </si>
  <si>
    <t>Wachholz / Olms</t>
  </si>
  <si>
    <t>Jg 2025</t>
  </si>
  <si>
    <t>0942-9107</t>
  </si>
  <si>
    <t>0042-059X</t>
  </si>
  <si>
    <t>2625-9842</t>
  </si>
  <si>
    <t>0949-6181</t>
  </si>
  <si>
    <t>0340-0425</t>
  </si>
  <si>
    <t>0342-1511</t>
  </si>
  <si>
    <t>0078-3714</t>
  </si>
  <si>
    <t>2510-7933</t>
  </si>
  <si>
    <t>1435-0963</t>
  </si>
  <si>
    <t>1866-377x</t>
  </si>
  <si>
    <t>1435-439X</t>
  </si>
  <si>
    <t>https://doi.org/10.5771/0942-9107</t>
  </si>
  <si>
    <t>https://doi.org/10.5771/0042-059X</t>
  </si>
  <si>
    <t>https://doi.org/10.5771/2625-9842</t>
  </si>
  <si>
    <t>https://doi.org/10.5771/0949-6181</t>
  </si>
  <si>
    <t>https://doi.org/10.5771/0340-0425</t>
  </si>
  <si>
    <t>https://doi.org/10.5771/0342-1511</t>
  </si>
  <si>
    <t>kommt</t>
  </si>
  <si>
    <t>https://doi.org/10.5771/1866-377X</t>
  </si>
  <si>
    <t>https://doi.org/10.5771/1435-439X</t>
  </si>
  <si>
    <t>2748-5552</t>
  </si>
  <si>
    <t>Offa</t>
  </si>
  <si>
    <t>Berichte und Mitteilungen zur Archäologie</t>
  </si>
  <si>
    <t>Stand: Oktober 2024
* Bruttopreise</t>
  </si>
  <si>
    <t>2699-1926</t>
  </si>
  <si>
    <t>BdW - Blätter der Wohlfahrtspflege</t>
  </si>
  <si>
    <t>CommSoc - Communicatio Socialis</t>
  </si>
  <si>
    <t>2699-1519</t>
  </si>
  <si>
    <t>G&amp;S - Gesundheits- und Sozialpolitik</t>
  </si>
  <si>
    <t>2942-318X</t>
  </si>
  <si>
    <t>2942-3155</t>
  </si>
  <si>
    <t>1862-0019</t>
  </si>
  <si>
    <t>1861-8588</t>
  </si>
  <si>
    <t>2942-3317</t>
  </si>
  <si>
    <t>2942-3368</t>
  </si>
  <si>
    <t>2942-3384</t>
  </si>
  <si>
    <t>2941-9603</t>
  </si>
  <si>
    <t>2942-3163</t>
  </si>
  <si>
    <t>2942-3562</t>
  </si>
  <si>
    <t>2942-3589</t>
  </si>
  <si>
    <t>Academia
Bauhaus-Verlag
Der Theaterverlag
edition sigma
Ergon
facultas
frommann-holzbook
Georg Olms Verlag
Hampp
Handelsblatt
Jonas Verlag
Karl Alber
Klostermann
Kursbuch
Lehmanns Media
Metropol Verlag
Meyer&amp;Meyer
Nomos
Psychiatrie-Verlag
Psychosozial-Verlag
Velbrück Wissenschaft
Walhalla</t>
  </si>
  <si>
    <t>Nomos und Partner: Zeitschriftenpakete 2025 (Konsortialpreise)</t>
  </si>
  <si>
    <t>indiv. Paketpreis</t>
  </si>
  <si>
    <t>Das Abo verlängert sich automatisch um ein Folgejahr, sofern nicht bis Ende November des dann laufenden Jahres für das Folgejahr gekündigt wurde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</si>
</sst>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\ %"/>
    <numFmt numFmtId="165" formatCode="#,##0.00&quot; €&quot;;[Red]\-#,##0.00&quot; €&quot;"/>
    <numFmt numFmtId="166" formatCode="_-* #,##0.00\ [$€-407]_-;\-* #,##0.00\ [$€-407]_-;_-* &quot;-&quot;??\ [$€-407]_-;_-@_-"/>
    <numFmt numFmtId="167" formatCode="#,##0.0_ ;\-#,##0.0\ "/>
    <numFmt numFmtId="168" formatCode="_-* #,##0.00\ [$€-1]_-;\-* #,##0.00\ [$€-1]_-;_-* &quot;-&quot;??\ [$€-1]_-"/>
  </numFmts>
  <fonts count="3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Calibri"/>
      <family val="2"/>
    </font>
    <font>
      <b/>
      <i/>
      <sz val="10"/>
      <color rgb="FF000000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</font>
    <font>
      <b/>
      <i/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i/>
      <sz val="10"/>
      <color rgb="FFFF0000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sz val="8"/>
      <name val="Calibri"/>
      <family val="2"/>
      <charset val="1"/>
    </font>
    <font>
      <i/>
      <sz val="11"/>
      <color rgb="FF000000"/>
      <name val="Calibri"/>
      <family val="2"/>
    </font>
    <font>
      <i/>
      <sz val="11"/>
      <name val="Calibri"/>
      <family val="2"/>
    </font>
    <font>
      <i/>
      <strike/>
      <sz val="10"/>
      <color rgb="FF000000"/>
      <name val="Calibri"/>
      <family val="2"/>
    </font>
    <font>
      <b/>
      <strike/>
      <sz val="10"/>
      <color rgb="FF000000"/>
      <name val="Calibri"/>
      <family val="2"/>
    </font>
    <font>
      <strike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3C3737"/>
      <name val="Arial"/>
      <family val="2"/>
    </font>
    <font>
      <sz val="11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DEEBF7"/>
        <bgColor rgb="FFDBEEF4"/>
      </patternFill>
    </fill>
    <fill>
      <patternFill patternType="solid">
        <fgColor theme="9" tint="0.39997558519241921"/>
        <bgColor rgb="FFF2DCDB"/>
      </patternFill>
    </fill>
    <fill>
      <patternFill patternType="solid">
        <fgColor theme="4" tint="-0.249977111117893"/>
        <bgColor rgb="FF93CDDD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rgb="FFDBEEF4"/>
      </patternFill>
    </fill>
    <fill>
      <patternFill patternType="solid">
        <fgColor theme="8" tint="0.39997558519241921"/>
        <bgColor rgb="FFFF99CC"/>
      </patternFill>
    </fill>
    <fill>
      <patternFill patternType="solid">
        <fgColor theme="8" tint="0.79998168889431442"/>
        <bgColor rgb="FFF2DCDB"/>
      </patternFill>
    </fill>
    <fill>
      <patternFill patternType="solid">
        <fgColor theme="7" tint="0.59999389629810485"/>
        <bgColor rgb="FF9DC3E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rgb="FFDBEEF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</borders>
  <cellStyleXfs count="23">
    <xf numFmtId="0" fontId="0" fillId="0" borderId="0"/>
    <xf numFmtId="164" fontId="5" fillId="0" borderId="0" applyBorder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82">
    <xf numFmtId="0" fontId="0" fillId="0" borderId="0" xfId="0"/>
    <xf numFmtId="166" fontId="0" fillId="0" borderId="0" xfId="0" applyNumberFormat="1"/>
    <xf numFmtId="165" fontId="4" fillId="2" borderId="10" xfId="0" applyNumberFormat="1" applyFont="1" applyFill="1" applyBorder="1"/>
    <xf numFmtId="0" fontId="6" fillId="2" borderId="9" xfId="0" applyFont="1" applyFill="1" applyBorder="1" applyAlignment="1">
      <alignment horizontal="right"/>
    </xf>
    <xf numFmtId="0" fontId="7" fillId="3" borderId="16" xfId="0" applyFont="1" applyFill="1" applyBorder="1" applyAlignment="1">
      <alignment horizontal="right"/>
    </xf>
    <xf numFmtId="165" fontId="7" fillId="3" borderId="22" xfId="0" applyNumberFormat="1" applyFont="1" applyFill="1" applyBorder="1"/>
    <xf numFmtId="164" fontId="7" fillId="3" borderId="22" xfId="0" applyNumberFormat="1" applyFont="1" applyFill="1" applyBorder="1"/>
    <xf numFmtId="165" fontId="7" fillId="3" borderId="17" xfId="0" applyNumberFormat="1" applyFont="1" applyFill="1" applyBorder="1"/>
    <xf numFmtId="0" fontId="9" fillId="0" borderId="1" xfId="0" applyFont="1" applyBorder="1" applyAlignment="1">
      <alignment horizontal="center" vertical="top"/>
    </xf>
    <xf numFmtId="0" fontId="8" fillId="2" borderId="6" xfId="0" applyFont="1" applyFill="1" applyBorder="1" applyAlignment="1">
      <alignment horizontal="right"/>
    </xf>
    <xf numFmtId="164" fontId="8" fillId="2" borderId="5" xfId="0" applyNumberFormat="1" applyFont="1" applyFill="1" applyBorder="1"/>
    <xf numFmtId="164" fontId="8" fillId="2" borderId="6" xfId="0" applyNumberFormat="1" applyFont="1" applyFill="1" applyBorder="1"/>
    <xf numFmtId="164" fontId="8" fillId="2" borderId="12" xfId="0" applyNumberFormat="1" applyFont="1" applyFill="1" applyBorder="1"/>
    <xf numFmtId="165" fontId="4" fillId="2" borderId="13" xfId="0" applyNumberFormat="1" applyFont="1" applyFill="1" applyBorder="1"/>
    <xf numFmtId="0" fontId="6" fillId="2" borderId="8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right"/>
    </xf>
    <xf numFmtId="0" fontId="14" fillId="3" borderId="14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right"/>
    </xf>
    <xf numFmtId="165" fontId="8" fillId="6" borderId="24" xfId="0" applyNumberFormat="1" applyFont="1" applyFill="1" applyBorder="1"/>
    <xf numFmtId="164" fontId="8" fillId="6" borderId="24" xfId="0" applyNumberFormat="1" applyFont="1" applyFill="1" applyBorder="1"/>
    <xf numFmtId="165" fontId="4" fillId="6" borderId="25" xfId="0" applyNumberFormat="1" applyFont="1" applyFill="1" applyBorder="1"/>
    <xf numFmtId="0" fontId="12" fillId="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7" fillId="7" borderId="23" xfId="0" applyFont="1" applyFill="1" applyBorder="1" applyAlignment="1">
      <alignment horizontal="right"/>
    </xf>
    <xf numFmtId="165" fontId="7" fillId="7" borderId="24" xfId="0" applyNumberFormat="1" applyFont="1" applyFill="1" applyBorder="1"/>
    <xf numFmtId="164" fontId="7" fillId="7" borderId="24" xfId="0" applyNumberFormat="1" applyFont="1" applyFill="1" applyBorder="1"/>
    <xf numFmtId="165" fontId="7" fillId="7" borderId="25" xfId="0" applyNumberFormat="1" applyFont="1" applyFill="1" applyBorder="1"/>
    <xf numFmtId="0" fontId="8" fillId="8" borderId="6" xfId="0" applyFont="1" applyFill="1" applyBorder="1" applyAlignment="1">
      <alignment horizontal="right"/>
    </xf>
    <xf numFmtId="164" fontId="8" fillId="8" borderId="5" xfId="0" applyNumberFormat="1" applyFont="1" applyFill="1" applyBorder="1"/>
    <xf numFmtId="165" fontId="4" fillId="8" borderId="10" xfId="0" applyNumberFormat="1" applyFont="1" applyFill="1" applyBorder="1"/>
    <xf numFmtId="0" fontId="4" fillId="8" borderId="9" xfId="0" applyFont="1" applyFill="1" applyBorder="1" applyAlignment="1">
      <alignment horizontal="right"/>
    </xf>
    <xf numFmtId="0" fontId="14" fillId="9" borderId="14" xfId="0" applyFont="1" applyFill="1" applyBorder="1" applyAlignment="1">
      <alignment horizontal="left"/>
    </xf>
    <xf numFmtId="0" fontId="7" fillId="9" borderId="16" xfId="0" applyFont="1" applyFill="1" applyBorder="1" applyAlignment="1">
      <alignment horizontal="right"/>
    </xf>
    <xf numFmtId="165" fontId="7" fillId="9" borderId="22" xfId="0" applyNumberFormat="1" applyFont="1" applyFill="1" applyBorder="1"/>
    <xf numFmtId="164" fontId="7" fillId="10" borderId="22" xfId="1" applyFont="1" applyFill="1" applyBorder="1"/>
    <xf numFmtId="164" fontId="7" fillId="9" borderId="22" xfId="0" applyNumberFormat="1" applyFont="1" applyFill="1" applyBorder="1"/>
    <xf numFmtId="165" fontId="7" fillId="9" borderId="17" xfId="0" applyNumberFormat="1" applyFont="1" applyFill="1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3" fontId="16" fillId="0" borderId="30" xfId="0" applyNumberFormat="1" applyFont="1" applyBorder="1" applyAlignment="1">
      <alignment horizontal="center"/>
    </xf>
    <xf numFmtId="165" fontId="16" fillId="0" borderId="26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right"/>
    </xf>
    <xf numFmtId="165" fontId="6" fillId="12" borderId="5" xfId="0" applyNumberFormat="1" applyFont="1" applyFill="1" applyBorder="1"/>
    <xf numFmtId="0" fontId="6" fillId="12" borderId="11" xfId="0" applyFont="1" applyFill="1" applyBorder="1" applyAlignment="1">
      <alignment horizontal="right"/>
    </xf>
    <xf numFmtId="0" fontId="6" fillId="6" borderId="23" xfId="0" applyFont="1" applyFill="1" applyBorder="1" applyAlignment="1">
      <alignment horizontal="right"/>
    </xf>
    <xf numFmtId="165" fontId="6" fillId="6" borderId="24" xfId="0" applyNumberFormat="1" applyFont="1" applyFill="1" applyBorder="1"/>
    <xf numFmtId="165" fontId="6" fillId="2" borderId="5" xfId="0" applyNumberFormat="1" applyFont="1" applyFill="1" applyBorder="1"/>
    <xf numFmtId="0" fontId="6" fillId="2" borderId="11" xfId="0" applyFont="1" applyFill="1" applyBorder="1" applyAlignment="1">
      <alignment horizontal="right"/>
    </xf>
    <xf numFmtId="165" fontId="6" fillId="2" borderId="12" xfId="0" applyNumberFormat="1" applyFont="1" applyFill="1" applyBorder="1"/>
    <xf numFmtId="0" fontId="6" fillId="12" borderId="6" xfId="0" applyFont="1" applyFill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167" fontId="8" fillId="0" borderId="28" xfId="6" applyNumberFormat="1" applyFont="1" applyBorder="1" applyAlignment="1">
      <alignment horizontal="right"/>
    </xf>
    <xf numFmtId="3" fontId="8" fillId="0" borderId="30" xfId="0" applyNumberFormat="1" applyFont="1" applyBorder="1" applyAlignment="1">
      <alignment horizontal="right"/>
    </xf>
    <xf numFmtId="167" fontId="8" fillId="0" borderId="26" xfId="6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8" xfId="0" applyNumberFormat="1" applyFont="1" applyBorder="1" applyAlignment="1">
      <alignment horizontal="right"/>
    </xf>
    <xf numFmtId="165" fontId="6" fillId="8" borderId="5" xfId="0" applyNumberFormat="1" applyFont="1" applyFill="1" applyBorder="1"/>
    <xf numFmtId="0" fontId="1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5" fontId="7" fillId="0" borderId="0" xfId="0" applyNumberFormat="1" applyFont="1"/>
    <xf numFmtId="165" fontId="4" fillId="0" borderId="0" xfId="0" applyNumberFormat="1" applyFont="1"/>
    <xf numFmtId="0" fontId="17" fillId="13" borderId="29" xfId="0" applyFont="1" applyFill="1" applyBorder="1" applyAlignment="1">
      <alignment horizontal="center" vertical="top" wrapText="1"/>
    </xf>
    <xf numFmtId="44" fontId="7" fillId="13" borderId="29" xfId="0" applyNumberFormat="1" applyFont="1" applyFill="1" applyBorder="1" applyAlignment="1">
      <alignment horizontal="center" wrapText="1"/>
    </xf>
    <xf numFmtId="0" fontId="7" fillId="13" borderId="33" xfId="0" applyFont="1" applyFill="1" applyBorder="1" applyAlignment="1">
      <alignment horizontal="center"/>
    </xf>
    <xf numFmtId="165" fontId="7" fillId="3" borderId="29" xfId="0" applyNumberFormat="1" applyFont="1" applyFill="1" applyBorder="1"/>
    <xf numFmtId="165" fontId="7" fillId="7" borderId="32" xfId="0" applyNumberFormat="1" applyFont="1" applyFill="1" applyBorder="1"/>
    <xf numFmtId="165" fontId="7" fillId="9" borderId="29" xfId="0" applyNumberFormat="1" applyFont="1" applyFill="1" applyBorder="1"/>
    <xf numFmtId="0" fontId="7" fillId="0" borderId="0" xfId="0" applyFont="1"/>
    <xf numFmtId="165" fontId="18" fillId="8" borderId="34" xfId="0" applyNumberFormat="1" applyFont="1" applyFill="1" applyBorder="1"/>
    <xf numFmtId="165" fontId="18" fillId="6" borderId="32" xfId="0" applyNumberFormat="1" applyFont="1" applyFill="1" applyBorder="1"/>
    <xf numFmtId="165" fontId="18" fillId="2" borderId="34" xfId="0" applyNumberFormat="1" applyFont="1" applyFill="1" applyBorder="1"/>
    <xf numFmtId="165" fontId="18" fillId="2" borderId="33" xfId="0" applyNumberFormat="1" applyFont="1" applyFill="1" applyBorder="1"/>
    <xf numFmtId="0" fontId="8" fillId="0" borderId="31" xfId="6" applyNumberFormat="1" applyFont="1" applyBorder="1" applyAlignment="1">
      <alignment horizontal="right"/>
    </xf>
    <xf numFmtId="3" fontId="8" fillId="0" borderId="35" xfId="0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8" fillId="0" borderId="39" xfId="0" applyNumberFormat="1" applyFont="1" applyBorder="1" applyAlignment="1">
      <alignment horizontal="right"/>
    </xf>
    <xf numFmtId="2" fontId="8" fillId="0" borderId="39" xfId="0" applyNumberFormat="1" applyFont="1" applyBorder="1"/>
    <xf numFmtId="2" fontId="8" fillId="0" borderId="0" xfId="0" applyNumberFormat="1" applyFont="1"/>
    <xf numFmtId="0" fontId="21" fillId="5" borderId="0" xfId="0" applyFont="1" applyFill="1"/>
    <xf numFmtId="0" fontId="21" fillId="5" borderId="0" xfId="0" applyFont="1" applyFill="1" applyAlignment="1">
      <alignment wrapText="1"/>
    </xf>
    <xf numFmtId="3" fontId="8" fillId="0" borderId="40" xfId="0" applyNumberFormat="1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19" fillId="6" borderId="1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165" fontId="6" fillId="2" borderId="0" xfId="0" applyNumberFormat="1" applyFont="1" applyFill="1"/>
    <xf numFmtId="165" fontId="4" fillId="2" borderId="19" xfId="0" applyNumberFormat="1" applyFont="1" applyFill="1" applyBorder="1"/>
    <xf numFmtId="0" fontId="6" fillId="2" borderId="20" xfId="0" applyFont="1" applyFill="1" applyBorder="1" applyAlignment="1">
      <alignment horizontal="right"/>
    </xf>
    <xf numFmtId="165" fontId="6" fillId="2" borderId="20" xfId="0" applyNumberFormat="1" applyFont="1" applyFill="1" applyBorder="1"/>
    <xf numFmtId="165" fontId="4" fillId="2" borderId="21" xfId="0" applyNumberFormat="1" applyFont="1" applyFill="1" applyBorder="1"/>
    <xf numFmtId="0" fontId="6" fillId="6" borderId="6" xfId="0" applyFont="1" applyFill="1" applyBorder="1" applyAlignment="1">
      <alignment horizontal="right"/>
    </xf>
    <xf numFmtId="165" fontId="6" fillId="6" borderId="5" xfId="0" applyNumberFormat="1" applyFont="1" applyFill="1" applyBorder="1"/>
    <xf numFmtId="164" fontId="8" fillId="6" borderId="5" xfId="0" applyNumberFormat="1" applyFont="1" applyFill="1" applyBorder="1"/>
    <xf numFmtId="165" fontId="4" fillId="6" borderId="10" xfId="0" applyNumberFormat="1" applyFont="1" applyFill="1" applyBorder="1"/>
    <xf numFmtId="0" fontId="12" fillId="6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right"/>
    </xf>
    <xf numFmtId="0" fontId="11" fillId="6" borderId="9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right"/>
    </xf>
    <xf numFmtId="165" fontId="8" fillId="6" borderId="5" xfId="0" applyNumberFormat="1" applyFont="1" applyFill="1" applyBorder="1"/>
    <xf numFmtId="165" fontId="18" fillId="6" borderId="34" xfId="0" applyNumberFormat="1" applyFont="1" applyFill="1" applyBorder="1"/>
    <xf numFmtId="165" fontId="6" fillId="12" borderId="6" xfId="0" applyNumberFormat="1" applyFont="1" applyFill="1" applyBorder="1"/>
    <xf numFmtId="165" fontId="6" fillId="12" borderId="12" xfId="0" applyNumberFormat="1" applyFont="1" applyFill="1" applyBorder="1"/>
    <xf numFmtId="0" fontId="0" fillId="0" borderId="0" xfId="0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3" fillId="7" borderId="18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14" fillId="9" borderId="45" xfId="0" applyFont="1" applyFill="1" applyBorder="1" applyAlignment="1">
      <alignment horizontal="center"/>
    </xf>
    <xf numFmtId="0" fontId="11" fillId="6" borderId="46" xfId="0" applyFont="1" applyFill="1" applyBorder="1" applyAlignment="1">
      <alignment horizontal="center"/>
    </xf>
    <xf numFmtId="0" fontId="11" fillId="6" borderId="44" xfId="0" applyFont="1" applyFill="1" applyBorder="1" applyAlignment="1">
      <alignment horizontal="center"/>
    </xf>
    <xf numFmtId="0" fontId="12" fillId="6" borderId="46" xfId="0" applyFont="1" applyFill="1" applyBorder="1" applyAlignment="1">
      <alignment horizontal="center"/>
    </xf>
    <xf numFmtId="0" fontId="12" fillId="6" borderId="44" xfId="0" applyFont="1" applyFill="1" applyBorder="1" applyAlignment="1">
      <alignment horizontal="center"/>
    </xf>
    <xf numFmtId="0" fontId="19" fillId="6" borderId="46" xfId="0" applyFont="1" applyFill="1" applyBorder="1" applyAlignment="1">
      <alignment horizontal="center"/>
    </xf>
    <xf numFmtId="3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24" fillId="0" borderId="0" xfId="0" applyFont="1" applyAlignment="1">
      <alignment horizontal="right" vertical="top" wrapText="1"/>
    </xf>
    <xf numFmtId="0" fontId="7" fillId="14" borderId="32" xfId="0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right"/>
    </xf>
    <xf numFmtId="0" fontId="6" fillId="8" borderId="20" xfId="0" applyFont="1" applyFill="1" applyBorder="1" applyAlignment="1">
      <alignment horizontal="center"/>
    </xf>
    <xf numFmtId="165" fontId="4" fillId="0" borderId="34" xfId="0" applyNumberFormat="1" applyFont="1" applyBorder="1"/>
    <xf numFmtId="164" fontId="25" fillId="2" borderId="5" xfId="0" applyNumberFormat="1" applyFont="1" applyFill="1" applyBorder="1"/>
    <xf numFmtId="165" fontId="25" fillId="2" borderId="10" xfId="0" applyNumberFormat="1" applyFont="1" applyFill="1" applyBorder="1"/>
    <xf numFmtId="165" fontId="25" fillId="0" borderId="0" xfId="0" applyNumberFormat="1" applyFont="1"/>
    <xf numFmtId="165" fontId="26" fillId="2" borderId="34" xfId="0" applyNumberFormat="1" applyFont="1" applyFill="1" applyBorder="1"/>
    <xf numFmtId="166" fontId="27" fillId="0" borderId="0" xfId="0" applyNumberFormat="1" applyFont="1"/>
    <xf numFmtId="0" fontId="27" fillId="0" borderId="0" xfId="0" applyFont="1"/>
    <xf numFmtId="164" fontId="6" fillId="8" borderId="5" xfId="0" applyNumberFormat="1" applyFont="1" applyFill="1" applyBorder="1"/>
    <xf numFmtId="0" fontId="6" fillId="8" borderId="9" xfId="0" applyFont="1" applyFill="1" applyBorder="1" applyAlignment="1">
      <alignment horizontal="right"/>
    </xf>
    <xf numFmtId="0" fontId="6" fillId="8" borderId="6" xfId="0" applyFont="1" applyFill="1" applyBorder="1" applyAlignment="1">
      <alignment horizontal="right"/>
    </xf>
    <xf numFmtId="0" fontId="29" fillId="0" borderId="0" xfId="0" applyFont="1"/>
    <xf numFmtId="0" fontId="30" fillId="0" borderId="0" xfId="0" applyFont="1"/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7" fillId="3" borderId="22" xfId="0" applyFont="1" applyFill="1" applyBorder="1" applyAlignment="1">
      <alignment horizontal="right"/>
    </xf>
    <xf numFmtId="0" fontId="7" fillId="7" borderId="24" xfId="0" applyFont="1" applyFill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0" fontId="6" fillId="8" borderId="5" xfId="0" applyFont="1" applyFill="1" applyBorder="1" applyAlignment="1">
      <alignment horizontal="right"/>
    </xf>
    <xf numFmtId="0" fontId="7" fillId="9" borderId="22" xfId="0" applyFont="1" applyFill="1" applyBorder="1" applyAlignment="1">
      <alignment horizontal="right"/>
    </xf>
    <xf numFmtId="0" fontId="8" fillId="6" borderId="24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0" fontId="8" fillId="6" borderId="5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6" borderId="24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6" fillId="6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 wrapText="1"/>
    </xf>
    <xf numFmtId="0" fontId="34" fillId="0" borderId="0" xfId="0" applyFont="1"/>
    <xf numFmtId="0" fontId="21" fillId="5" borderId="0" xfId="0" applyFont="1" applyFill="1" applyAlignment="1">
      <alignment horizontal="center"/>
    </xf>
    <xf numFmtId="0" fontId="35" fillId="0" borderId="0" xfId="0" applyFont="1"/>
    <xf numFmtId="164" fontId="6" fillId="6" borderId="24" xfId="0" applyNumberFormat="1" applyFont="1" applyFill="1" applyBorder="1"/>
    <xf numFmtId="0" fontId="23" fillId="0" borderId="0" xfId="0" applyFont="1" applyAlignment="1">
      <alignment vertical="top" wrapText="1"/>
    </xf>
    <xf numFmtId="0" fontId="7" fillId="0" borderId="18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14" borderId="32" xfId="0" applyFont="1" applyFill="1" applyBorder="1"/>
    <xf numFmtId="0" fontId="23" fillId="0" borderId="0" xfId="0" applyFont="1" applyAlignment="1">
      <alignment horizontal="left" wrapText="1"/>
    </xf>
    <xf numFmtId="0" fontId="15" fillId="11" borderId="29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17" fillId="11" borderId="14" xfId="0" applyFont="1" applyFill="1" applyBorder="1" applyAlignment="1">
      <alignment horizontal="center" vertical="top"/>
    </xf>
    <xf numFmtId="0" fontId="17" fillId="11" borderId="15" xfId="0" applyFont="1" applyFill="1" applyBorder="1" applyAlignment="1">
      <alignment horizontal="center" vertical="top"/>
    </xf>
    <xf numFmtId="0" fontId="9" fillId="11" borderId="14" xfId="0" applyFont="1" applyFill="1" applyBorder="1" applyAlignment="1">
      <alignment horizontal="center" vertical="center" wrapText="1" shrinkToFit="1"/>
    </xf>
    <xf numFmtId="0" fontId="9" fillId="11" borderId="15" xfId="0" applyFont="1" applyFill="1" applyBorder="1" applyAlignment="1">
      <alignment horizontal="center" vertical="center" wrapText="1" shrinkToFit="1"/>
    </xf>
    <xf numFmtId="0" fontId="0" fillId="0" borderId="32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</cellXfs>
  <cellStyles count="23">
    <cellStyle name="Euro" xfId="7" xr:uid="{F0D1FAED-B6B8-4F13-8983-ED6F4067A088}"/>
    <cellStyle name="Prozent" xfId="1" builtinId="5"/>
    <cellStyle name="Prozent 2" xfId="3" xr:uid="{ABA7F59F-44DC-4FE5-B656-01672FE4CBFA}"/>
    <cellStyle name="Prozent 2 2" xfId="9" xr:uid="{1477B513-1CBA-4BC1-B46E-E77BE83BA24B}"/>
    <cellStyle name="Prozent 2 2 2" xfId="19" xr:uid="{67735B64-0AB6-404C-980C-1136AF4EF442}"/>
    <cellStyle name="Prozent 2 3" xfId="14" xr:uid="{582B51F2-8481-410C-B875-D1007A54324A}"/>
    <cellStyle name="Standard" xfId="0" builtinId="0"/>
    <cellStyle name="Standard 2" xfId="4" xr:uid="{53A19B6C-B2D1-4E04-8845-A9C312A3F6FF}"/>
    <cellStyle name="Standard 2 2" xfId="10" xr:uid="{4D14DA62-FC78-4886-97C8-D517DFD6D7DE}"/>
    <cellStyle name="Standard 2 2 2" xfId="20" xr:uid="{A7C77B1F-7220-41FD-BB00-C247850FD6B8}"/>
    <cellStyle name="Standard 2 3" xfId="15" xr:uid="{ADE5D365-CA21-4503-AAFC-9DE97148B9A1}"/>
    <cellStyle name="Standard 3" xfId="2" xr:uid="{89A62A35-625F-4834-B313-690F1385C7A7}"/>
    <cellStyle name="Standard 3 2" xfId="8" xr:uid="{426B9E55-C1A6-4CAE-84F9-B57CB114BF1B}"/>
    <cellStyle name="Standard 3 2 2" xfId="18" xr:uid="{6A610C83-E597-46FA-AC5D-81B38E88B32E}"/>
    <cellStyle name="Standard 3 3" xfId="13" xr:uid="{6852FFF0-8D97-4DC2-B80E-EADB1A4A5A85}"/>
    <cellStyle name="Währung" xfId="6" builtinId="4"/>
    <cellStyle name="Währung 2" xfId="5" xr:uid="{752C507C-1A3F-4D4C-ACB2-98848527885F}"/>
    <cellStyle name="Währung 2 2" xfId="11" xr:uid="{0D4E22F0-C590-45F4-900B-8DC38443AAA6}"/>
    <cellStyle name="Währung 2 2 2" xfId="21" xr:uid="{0E989404-5150-485A-A01A-12AD82B8DF1F}"/>
    <cellStyle name="Währung 2 3" xfId="16" xr:uid="{D34783BA-A649-4F7A-9707-EFDA5C6E068E}"/>
    <cellStyle name="Währung 3" xfId="12" xr:uid="{8094A278-F425-42F5-9D56-288445E20F01}"/>
    <cellStyle name="Währung 3 2" xfId="22" xr:uid="{0FEA5A92-D84A-49C9-8A15-08D548AA7831}"/>
    <cellStyle name="Währung 4" xfId="17" xr:uid="{8B3E47AF-43EA-4AF3-BA15-C096FF372144}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3CDDD"/>
      <rgbColor rgb="FF993366"/>
      <rgbColor rgb="FFEBF1DE"/>
      <rgbColor rgb="FFDBEEF4"/>
      <rgbColor rgb="FF660066"/>
      <rgbColor rgb="FFD99694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3D69B"/>
      <rgbColor rgb="FFFFFF99"/>
      <rgbColor rgb="FF9DC3E6"/>
      <rgbColor rgb="FFFF99CC"/>
      <rgbColor rgb="FFB3A2C7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V108"/>
  <sheetViews>
    <sheetView tabSelected="1" zoomScaleNormal="100" workbookViewId="0">
      <pane ySplit="5" topLeftCell="A6" activePane="bottomLeft" state="frozen"/>
      <selection pane="bottomLeft" activeCell="C22" sqref="C22"/>
    </sheetView>
  </sheetViews>
  <sheetFormatPr baseColWidth="10" defaultColWidth="9.28515625" defaultRowHeight="15" x14ac:dyDescent="0.25"/>
  <cols>
    <col min="1" max="1" width="1" customWidth="1"/>
    <col min="2" max="2" width="43.5703125" bestFit="1" customWidth="1"/>
    <col min="3" max="3" width="18.5703125" style="108" bestFit="1" customWidth="1"/>
    <col min="4" max="4" width="17.5703125" bestFit="1" customWidth="1"/>
    <col min="5" max="5" width="11.85546875" customWidth="1"/>
    <col min="6" max="6" width="12.42578125" bestFit="1" customWidth="1"/>
    <col min="7" max="7" width="11.7109375" bestFit="1" customWidth="1"/>
    <col min="8" max="8" width="19.85546875" bestFit="1" customWidth="1"/>
    <col min="9" max="9" width="12.7109375" customWidth="1"/>
    <col min="10" max="10" width="1.5703125" customWidth="1"/>
    <col min="11" max="11" width="18.7109375" style="68" bestFit="1" customWidth="1"/>
    <col min="12" max="12" width="1.28515625" customWidth="1"/>
    <col min="13" max="13" width="12.42578125" bestFit="1" customWidth="1"/>
    <col min="14" max="14" width="1.28515625" customWidth="1"/>
    <col min="15" max="15" width="23.28515625" bestFit="1" customWidth="1"/>
    <col min="16" max="16" width="13.28515625" customWidth="1"/>
    <col min="17" max="17" width="1.42578125" customWidth="1"/>
    <col min="18" max="18" width="43.28515625" customWidth="1"/>
    <col min="19" max="1012" width="11.42578125"/>
    <col min="1013" max="1016" width="9.28515625" customWidth="1"/>
    <col min="1017" max="1018" width="11.5703125"/>
  </cols>
  <sheetData>
    <row r="1" spans="1:18" ht="30" customHeight="1" x14ac:dyDescent="0.25">
      <c r="A1" s="38"/>
      <c r="B1" s="172" t="s">
        <v>414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18" ht="8.25" customHeight="1" thickBot="1" x14ac:dyDescent="0.3"/>
    <row r="3" spans="1:18" ht="46.9" customHeight="1" thickBot="1" x14ac:dyDescent="0.3">
      <c r="B3" s="171" t="s">
        <v>208</v>
      </c>
      <c r="C3" s="171"/>
      <c r="D3" s="171"/>
      <c r="E3" s="171"/>
      <c r="F3" s="171"/>
      <c r="G3" s="171"/>
      <c r="H3" s="171"/>
      <c r="I3" s="171"/>
      <c r="J3" s="58"/>
      <c r="K3" s="62" t="s">
        <v>97</v>
      </c>
      <c r="M3" s="63" t="s">
        <v>98</v>
      </c>
      <c r="O3" s="177" t="s">
        <v>82</v>
      </c>
      <c r="P3" s="178"/>
      <c r="R3" s="121" t="s">
        <v>396</v>
      </c>
    </row>
    <row r="4" spans="1:18" ht="8.25" customHeight="1" thickBot="1" x14ac:dyDescent="0.3">
      <c r="R4" s="120"/>
    </row>
    <row r="5" spans="1:18" ht="15.75" customHeight="1" thickBot="1" x14ac:dyDescent="0.3">
      <c r="B5" s="8"/>
      <c r="C5" s="165" t="s">
        <v>162</v>
      </c>
      <c r="D5" s="166" t="s">
        <v>271</v>
      </c>
      <c r="E5" s="167" t="s">
        <v>272</v>
      </c>
      <c r="F5" s="167" t="s">
        <v>79</v>
      </c>
      <c r="G5" s="167" t="s">
        <v>0</v>
      </c>
      <c r="H5" s="167" t="s">
        <v>1</v>
      </c>
      <c r="I5" s="168" t="s">
        <v>3</v>
      </c>
      <c r="J5" s="59"/>
      <c r="K5" s="122" t="s">
        <v>415</v>
      </c>
      <c r="M5" s="122" t="s">
        <v>99</v>
      </c>
      <c r="O5" s="175" t="s">
        <v>86</v>
      </c>
      <c r="P5" s="176"/>
      <c r="R5" s="122" t="s">
        <v>2</v>
      </c>
    </row>
    <row r="6" spans="1:18" ht="15.75" customHeight="1" thickBot="1" x14ac:dyDescent="0.3">
      <c r="B6" s="16" t="s">
        <v>209</v>
      </c>
      <c r="C6" s="109"/>
      <c r="D6" s="4">
        <f>SUM(D7+D21)</f>
        <v>84</v>
      </c>
      <c r="E6" s="147"/>
      <c r="F6" s="5">
        <f>F7+F21</f>
        <v>20490.8</v>
      </c>
      <c r="G6" s="6">
        <v>0.5</v>
      </c>
      <c r="H6" s="6">
        <v>0.12</v>
      </c>
      <c r="I6" s="7">
        <f>ROUND(F6*(1-G6)*(1-H6),-1)</f>
        <v>9020</v>
      </c>
      <c r="J6" s="60"/>
      <c r="K6" s="65">
        <f>SUM(I6*$M$6*$M$11)</f>
        <v>9020</v>
      </c>
      <c r="M6" s="64">
        <v>1</v>
      </c>
      <c r="O6" s="53" t="s">
        <v>105</v>
      </c>
      <c r="P6" s="54">
        <v>1</v>
      </c>
      <c r="R6" s="179" t="s">
        <v>413</v>
      </c>
    </row>
    <row r="7" spans="1:18" x14ac:dyDescent="0.25">
      <c r="B7" s="23" t="s">
        <v>210</v>
      </c>
      <c r="C7" s="110"/>
      <c r="D7" s="24">
        <f>COUNTA(D8:D20)</f>
        <v>13</v>
      </c>
      <c r="E7" s="148"/>
      <c r="F7" s="25">
        <f>SUM(F8:F20)</f>
        <v>4557</v>
      </c>
      <c r="G7" s="26">
        <v>0.3</v>
      </c>
      <c r="H7" s="26">
        <v>0.12</v>
      </c>
      <c r="I7" s="27">
        <f>ROUND(F7*(1-G7)*(1-H7),-1)</f>
        <v>2810</v>
      </c>
      <c r="J7" s="60"/>
      <c r="K7" s="66">
        <f>SUM(I7*$M$6*$M$11)</f>
        <v>2810</v>
      </c>
      <c r="O7" s="51" t="s">
        <v>106</v>
      </c>
      <c r="P7" s="52">
        <v>1</v>
      </c>
      <c r="R7" s="180"/>
    </row>
    <row r="8" spans="1:18" ht="15.75" thickBot="1" x14ac:dyDescent="0.3">
      <c r="B8" s="133" t="s">
        <v>4</v>
      </c>
      <c r="C8" s="111" t="s">
        <v>130</v>
      </c>
      <c r="D8" s="28" t="s">
        <v>273</v>
      </c>
      <c r="E8" s="149" t="s">
        <v>15</v>
      </c>
      <c r="F8" s="57">
        <v>369</v>
      </c>
      <c r="G8" s="29"/>
      <c r="H8" s="29"/>
      <c r="I8" s="30"/>
      <c r="J8" s="61"/>
      <c r="K8" s="69"/>
      <c r="O8" s="56" t="s">
        <v>107</v>
      </c>
      <c r="P8" s="73">
        <v>0.75</v>
      </c>
      <c r="R8" s="180"/>
    </row>
    <row r="9" spans="1:18" ht="15.75" thickBot="1" x14ac:dyDescent="0.3">
      <c r="B9" s="133" t="s">
        <v>5</v>
      </c>
      <c r="C9" s="111" t="s">
        <v>130</v>
      </c>
      <c r="D9" s="28" t="s">
        <v>274</v>
      </c>
      <c r="E9" s="149" t="s">
        <v>16</v>
      </c>
      <c r="F9" s="57">
        <v>279</v>
      </c>
      <c r="G9" s="29"/>
      <c r="H9" s="29"/>
      <c r="I9" s="30"/>
      <c r="J9" s="61"/>
      <c r="K9" s="69"/>
      <c r="R9" s="180"/>
    </row>
    <row r="10" spans="1:18" ht="15.75" thickBot="1" x14ac:dyDescent="0.3">
      <c r="B10" s="133" t="s">
        <v>6</v>
      </c>
      <c r="C10" s="111" t="s">
        <v>130</v>
      </c>
      <c r="D10" s="134" t="s">
        <v>17</v>
      </c>
      <c r="E10" s="150" t="s">
        <v>17</v>
      </c>
      <c r="F10" s="57">
        <v>399</v>
      </c>
      <c r="G10" s="132"/>
      <c r="H10" s="29"/>
      <c r="I10" s="30"/>
      <c r="J10" s="61"/>
      <c r="K10" s="69"/>
      <c r="M10" s="169" t="s">
        <v>100</v>
      </c>
      <c r="O10" s="175" t="s">
        <v>108</v>
      </c>
      <c r="P10" s="176"/>
      <c r="R10" s="180"/>
    </row>
    <row r="11" spans="1:18" ht="15.75" thickBot="1" x14ac:dyDescent="0.3">
      <c r="B11" s="31" t="s">
        <v>7</v>
      </c>
      <c r="C11" s="111" t="s">
        <v>130</v>
      </c>
      <c r="D11" s="28" t="s">
        <v>275</v>
      </c>
      <c r="E11" s="149" t="s">
        <v>18</v>
      </c>
      <c r="F11" s="57">
        <v>329</v>
      </c>
      <c r="G11" s="29"/>
      <c r="H11" s="29"/>
      <c r="I11" s="30"/>
      <c r="J11" s="61"/>
      <c r="K11" s="69"/>
      <c r="M11" s="64">
        <v>1</v>
      </c>
      <c r="O11" s="40" t="s">
        <v>80</v>
      </c>
      <c r="P11" s="41" t="s">
        <v>81</v>
      </c>
      <c r="R11" s="180"/>
    </row>
    <row r="12" spans="1:18" ht="15.75" customHeight="1" x14ac:dyDescent="0.25">
      <c r="B12" s="31" t="s">
        <v>8</v>
      </c>
      <c r="C12" s="111" t="s">
        <v>130</v>
      </c>
      <c r="D12" s="28" t="s">
        <v>276</v>
      </c>
      <c r="E12" s="149" t="s">
        <v>19</v>
      </c>
      <c r="F12" s="57">
        <v>329</v>
      </c>
      <c r="G12" s="29"/>
      <c r="H12" s="29"/>
      <c r="I12" s="30"/>
      <c r="J12" s="61"/>
      <c r="K12" s="69"/>
      <c r="O12" s="85" t="s">
        <v>168</v>
      </c>
      <c r="P12" s="86">
        <v>0.8</v>
      </c>
      <c r="R12" s="180"/>
    </row>
    <row r="13" spans="1:18" x14ac:dyDescent="0.25">
      <c r="B13" s="31" t="s">
        <v>9</v>
      </c>
      <c r="C13" s="111" t="s">
        <v>130</v>
      </c>
      <c r="D13" s="28" t="s">
        <v>277</v>
      </c>
      <c r="E13" s="149" t="s">
        <v>20</v>
      </c>
      <c r="F13" s="57">
        <v>399</v>
      </c>
      <c r="G13" s="29"/>
      <c r="H13" s="29"/>
      <c r="I13" s="30"/>
      <c r="J13" s="61"/>
      <c r="K13" s="69"/>
      <c r="O13" s="81" t="s">
        <v>170</v>
      </c>
      <c r="P13" s="82">
        <v>0.9</v>
      </c>
      <c r="R13" s="180"/>
    </row>
    <row r="14" spans="1:18" x14ac:dyDescent="0.25">
      <c r="B14" s="31" t="s">
        <v>21</v>
      </c>
      <c r="C14" s="111" t="s">
        <v>130</v>
      </c>
      <c r="D14" s="28" t="s">
        <v>278</v>
      </c>
      <c r="E14" s="149" t="s">
        <v>22</v>
      </c>
      <c r="F14" s="57">
        <v>349</v>
      </c>
      <c r="G14" s="29"/>
      <c r="H14" s="29"/>
      <c r="I14" s="30"/>
      <c r="J14" s="61"/>
      <c r="K14" s="69"/>
      <c r="O14" s="74" t="s">
        <v>169</v>
      </c>
      <c r="P14" s="83">
        <v>0.95</v>
      </c>
      <c r="R14" s="180"/>
    </row>
    <row r="15" spans="1:18" ht="15.75" thickBot="1" x14ac:dyDescent="0.3">
      <c r="B15" s="3" t="s">
        <v>181</v>
      </c>
      <c r="C15" s="111" t="s">
        <v>130</v>
      </c>
      <c r="D15" s="28" t="s">
        <v>279</v>
      </c>
      <c r="E15" s="149" t="s">
        <v>115</v>
      </c>
      <c r="F15" s="57">
        <v>269</v>
      </c>
      <c r="G15" s="29"/>
      <c r="H15" s="29"/>
      <c r="I15" s="30"/>
      <c r="J15" s="61"/>
      <c r="K15" s="69"/>
      <c r="O15" s="75" t="s">
        <v>167</v>
      </c>
      <c r="P15" s="84">
        <v>1</v>
      </c>
      <c r="R15" s="180"/>
    </row>
    <row r="16" spans="1:18" x14ac:dyDescent="0.25">
      <c r="B16" s="31" t="s">
        <v>10</v>
      </c>
      <c r="C16" s="111" t="s">
        <v>234</v>
      </c>
      <c r="D16" s="28" t="s">
        <v>280</v>
      </c>
      <c r="E16" s="149" t="s">
        <v>23</v>
      </c>
      <c r="F16" s="57">
        <v>309</v>
      </c>
      <c r="G16" s="29"/>
      <c r="H16" s="29"/>
      <c r="I16" s="30"/>
      <c r="J16" s="61"/>
      <c r="K16" s="69"/>
      <c r="O16" s="76"/>
      <c r="P16" s="77"/>
      <c r="R16" s="180"/>
    </row>
    <row r="17" spans="2:18" x14ac:dyDescent="0.25">
      <c r="B17" s="31" t="s">
        <v>11</v>
      </c>
      <c r="C17" s="111" t="s">
        <v>130</v>
      </c>
      <c r="D17" s="28" t="s">
        <v>281</v>
      </c>
      <c r="E17" s="149" t="s">
        <v>24</v>
      </c>
      <c r="F17" s="57">
        <v>449</v>
      </c>
      <c r="G17" s="29"/>
      <c r="H17" s="29"/>
      <c r="I17" s="30"/>
      <c r="J17" s="61"/>
      <c r="K17" s="69"/>
      <c r="O17" s="55"/>
      <c r="P17" s="78"/>
      <c r="R17" s="180"/>
    </row>
    <row r="18" spans="2:18" x14ac:dyDescent="0.25">
      <c r="B18" s="31" t="s">
        <v>12</v>
      </c>
      <c r="C18" s="111" t="s">
        <v>130</v>
      </c>
      <c r="D18" s="28" t="s">
        <v>283</v>
      </c>
      <c r="E18" s="149" t="s">
        <v>282</v>
      </c>
      <c r="F18" s="57">
        <v>299</v>
      </c>
      <c r="G18" s="29"/>
      <c r="H18" s="29"/>
      <c r="I18" s="30"/>
      <c r="J18" s="61"/>
      <c r="K18" s="69"/>
      <c r="R18" s="180"/>
    </row>
    <row r="19" spans="2:18" ht="15" customHeight="1" x14ac:dyDescent="0.25">
      <c r="B19" s="31" t="s">
        <v>13</v>
      </c>
      <c r="C19" s="111" t="s">
        <v>130</v>
      </c>
      <c r="D19" s="28" t="s">
        <v>284</v>
      </c>
      <c r="E19" s="149" t="s">
        <v>25</v>
      </c>
      <c r="F19" s="57">
        <v>379</v>
      </c>
      <c r="G19" s="29"/>
      <c r="H19" s="29"/>
      <c r="I19" s="30"/>
      <c r="J19" s="61"/>
      <c r="K19" s="69"/>
      <c r="O19" s="118"/>
      <c r="P19" s="119"/>
      <c r="R19" s="180"/>
    </row>
    <row r="20" spans="2:18" ht="15.75" thickBot="1" x14ac:dyDescent="0.3">
      <c r="B20" s="31" t="s">
        <v>14</v>
      </c>
      <c r="C20" s="111" t="s">
        <v>130</v>
      </c>
      <c r="D20" s="28" t="s">
        <v>285</v>
      </c>
      <c r="E20" s="149" t="s">
        <v>26</v>
      </c>
      <c r="F20" s="57">
        <v>399</v>
      </c>
      <c r="G20" s="29"/>
      <c r="H20" s="29"/>
      <c r="I20" s="30"/>
      <c r="J20" s="61"/>
      <c r="K20" s="69"/>
      <c r="O20" s="119"/>
      <c r="P20" s="119"/>
      <c r="R20" s="180"/>
    </row>
    <row r="21" spans="2:18" ht="15.75" thickBot="1" x14ac:dyDescent="0.3">
      <c r="B21" s="32" t="s">
        <v>211</v>
      </c>
      <c r="C21" s="112"/>
      <c r="D21" s="33">
        <f>SUM(D22+D32+D41+D45+D54+D58+D64+D71+D85+D90+D95+D100+D103)</f>
        <v>71</v>
      </c>
      <c r="E21" s="151"/>
      <c r="F21" s="34">
        <f>F22+F32+F41+F45+F54+F58+F64+F71+F85+F90+F95+F100+F103</f>
        <v>15933.8</v>
      </c>
      <c r="G21" s="35">
        <v>0.4</v>
      </c>
      <c r="H21" s="36">
        <v>0.12</v>
      </c>
      <c r="I21" s="37">
        <f>ROUND(F21*(1-G21)*(1-H21),-1)</f>
        <v>8410</v>
      </c>
      <c r="J21" s="60"/>
      <c r="K21" s="67">
        <f>SUM(I21*$M$6*$M$11)</f>
        <v>8410</v>
      </c>
      <c r="O21" s="119"/>
      <c r="P21" s="119"/>
      <c r="R21" s="180"/>
    </row>
    <row r="22" spans="2:18" x14ac:dyDescent="0.25">
      <c r="B22" s="17" t="s">
        <v>212</v>
      </c>
      <c r="C22" s="113"/>
      <c r="D22" s="18">
        <f>COUNTA(D23:D31)</f>
        <v>9</v>
      </c>
      <c r="E22" s="152"/>
      <c r="F22" s="19">
        <f>SUM(F23:F31)</f>
        <v>1997.8</v>
      </c>
      <c r="G22" s="20">
        <v>0.25</v>
      </c>
      <c r="H22" s="20">
        <v>0.12</v>
      </c>
      <c r="I22" s="21">
        <f>(ROUND(F22*(1-G22)*(1-H22),-1))</f>
        <v>1320</v>
      </c>
      <c r="J22" s="61"/>
      <c r="K22" s="70">
        <f>SUM(I22*$M$6*$M$11)</f>
        <v>1320</v>
      </c>
      <c r="O22" s="119"/>
      <c r="P22" s="119"/>
      <c r="R22" s="180"/>
    </row>
    <row r="23" spans="2:18" ht="15" customHeight="1" x14ac:dyDescent="0.25">
      <c r="B23" s="3" t="s">
        <v>207</v>
      </c>
      <c r="C23" s="111" t="s">
        <v>243</v>
      </c>
      <c r="D23" s="9" t="s">
        <v>183</v>
      </c>
      <c r="E23" s="153" t="s">
        <v>286</v>
      </c>
      <c r="F23" s="43">
        <v>156</v>
      </c>
      <c r="G23" s="10"/>
      <c r="H23" s="10"/>
      <c r="I23" s="2"/>
      <c r="J23" s="61"/>
      <c r="K23" s="71"/>
      <c r="L23" s="1"/>
      <c r="M23" s="1"/>
      <c r="N23" s="1"/>
      <c r="R23" s="180"/>
    </row>
    <row r="24" spans="2:18" x14ac:dyDescent="0.25">
      <c r="B24" s="3" t="s">
        <v>206</v>
      </c>
      <c r="C24" s="111" t="s">
        <v>243</v>
      </c>
      <c r="D24" s="9" t="s">
        <v>184</v>
      </c>
      <c r="E24" s="153" t="s">
        <v>287</v>
      </c>
      <c r="F24" s="43">
        <v>325</v>
      </c>
      <c r="G24" s="10"/>
      <c r="H24" s="10"/>
      <c r="I24" s="2"/>
      <c r="J24" s="61"/>
      <c r="K24" s="71"/>
      <c r="L24" s="1"/>
      <c r="M24" s="1"/>
      <c r="N24" s="1"/>
      <c r="R24" s="180"/>
    </row>
    <row r="25" spans="2:18" x14ac:dyDescent="0.25">
      <c r="B25" s="101" t="s">
        <v>27</v>
      </c>
      <c r="C25" s="111" t="s">
        <v>130</v>
      </c>
      <c r="D25" s="9" t="s">
        <v>288</v>
      </c>
      <c r="E25" s="153" t="s">
        <v>45</v>
      </c>
      <c r="F25" s="47">
        <v>299</v>
      </c>
      <c r="G25" s="10"/>
      <c r="H25" s="10"/>
      <c r="I25" s="2"/>
      <c r="J25" s="61"/>
      <c r="K25" s="71"/>
      <c r="L25" s="1"/>
      <c r="M25" s="1"/>
      <c r="N25" s="1"/>
      <c r="R25" s="180"/>
    </row>
    <row r="26" spans="2:18" x14ac:dyDescent="0.25">
      <c r="B26" s="3" t="s">
        <v>205</v>
      </c>
      <c r="C26" s="111" t="s">
        <v>235</v>
      </c>
      <c r="D26" s="9" t="s">
        <v>289</v>
      </c>
      <c r="E26" s="153" t="s">
        <v>187</v>
      </c>
      <c r="F26" s="47">
        <v>139</v>
      </c>
      <c r="G26" s="10"/>
      <c r="H26" s="10"/>
      <c r="I26" s="2"/>
      <c r="J26" s="61"/>
      <c r="K26" s="71"/>
      <c r="L26" s="1"/>
      <c r="M26" s="1"/>
      <c r="N26" s="1"/>
      <c r="R26" s="180"/>
    </row>
    <row r="27" spans="2:18" ht="15" customHeight="1" thickBot="1" x14ac:dyDescent="0.3">
      <c r="B27" s="3" t="s">
        <v>28</v>
      </c>
      <c r="C27" s="111" t="s">
        <v>130</v>
      </c>
      <c r="D27" s="9" t="s">
        <v>290</v>
      </c>
      <c r="E27" s="153" t="s">
        <v>46</v>
      </c>
      <c r="F27" s="47">
        <v>192</v>
      </c>
      <c r="G27" s="10"/>
      <c r="H27" s="10"/>
      <c r="I27" s="2"/>
      <c r="J27" s="61"/>
      <c r="K27" s="71"/>
      <c r="L27" s="1"/>
      <c r="M27" s="1"/>
      <c r="N27" s="1"/>
      <c r="R27" s="181"/>
    </row>
    <row r="28" spans="2:18" ht="15" customHeight="1" x14ac:dyDescent="0.25">
      <c r="B28" s="3" t="s">
        <v>29</v>
      </c>
      <c r="C28" s="111" t="s">
        <v>130</v>
      </c>
      <c r="D28" s="9" t="s">
        <v>291</v>
      </c>
      <c r="E28" s="153" t="s">
        <v>47</v>
      </c>
      <c r="F28" s="47">
        <v>199</v>
      </c>
      <c r="G28" s="10"/>
      <c r="H28" s="10"/>
      <c r="I28" s="2"/>
      <c r="J28" s="61"/>
      <c r="K28" s="71"/>
      <c r="L28" s="1"/>
      <c r="M28" s="1"/>
      <c r="N28" s="1"/>
      <c r="O28" s="164"/>
      <c r="P28" s="164"/>
      <c r="Q28" s="164"/>
      <c r="R28" s="39"/>
    </row>
    <row r="29" spans="2:18" ht="15" customHeight="1" x14ac:dyDescent="0.25">
      <c r="B29" s="3" t="s">
        <v>117</v>
      </c>
      <c r="C29" s="111" t="s">
        <v>130</v>
      </c>
      <c r="D29" s="9" t="s">
        <v>292</v>
      </c>
      <c r="E29" s="153" t="s">
        <v>48</v>
      </c>
      <c r="F29" s="47">
        <v>359</v>
      </c>
      <c r="G29" s="10"/>
      <c r="H29" s="10"/>
      <c r="I29" s="2"/>
      <c r="J29" s="61"/>
      <c r="K29" s="71"/>
      <c r="L29" s="1"/>
      <c r="M29" s="1"/>
      <c r="N29" s="1"/>
      <c r="O29" s="164"/>
      <c r="P29" s="164"/>
      <c r="Q29" s="164"/>
      <c r="R29" s="39"/>
    </row>
    <row r="30" spans="2:18" x14ac:dyDescent="0.25">
      <c r="B30" s="88" t="s">
        <v>254</v>
      </c>
      <c r="C30" s="111" t="s">
        <v>236</v>
      </c>
      <c r="D30" s="155" t="s">
        <v>223</v>
      </c>
      <c r="E30" s="90" t="s">
        <v>223</v>
      </c>
      <c r="F30" s="123">
        <v>166.8</v>
      </c>
      <c r="G30" s="10"/>
      <c r="H30" s="10"/>
      <c r="I30" s="2"/>
      <c r="J30" s="61"/>
      <c r="K30" s="71"/>
      <c r="L30" s="1"/>
      <c r="M30" s="1"/>
      <c r="N30" s="1"/>
      <c r="O30" s="174" t="s">
        <v>416</v>
      </c>
      <c r="P30" s="174"/>
      <c r="Q30" s="174"/>
      <c r="R30" s="174"/>
    </row>
    <row r="31" spans="2:18" x14ac:dyDescent="0.25">
      <c r="B31" s="88" t="s">
        <v>255</v>
      </c>
      <c r="C31" s="111" t="s">
        <v>236</v>
      </c>
      <c r="D31" s="155" t="s">
        <v>224</v>
      </c>
      <c r="E31" s="90" t="s">
        <v>224</v>
      </c>
      <c r="F31" s="123">
        <v>162</v>
      </c>
      <c r="G31" s="10"/>
      <c r="H31" s="10"/>
      <c r="I31" s="2"/>
      <c r="J31" s="61"/>
      <c r="K31" s="71"/>
      <c r="L31" s="1"/>
      <c r="M31" s="1"/>
      <c r="N31" s="1"/>
      <c r="O31" s="174"/>
      <c r="P31" s="174"/>
      <c r="Q31" s="174"/>
      <c r="R31" s="174"/>
    </row>
    <row r="32" spans="2:18" ht="15" customHeight="1" x14ac:dyDescent="0.25">
      <c r="B32" s="102" t="s">
        <v>213</v>
      </c>
      <c r="C32" s="114"/>
      <c r="D32" s="103">
        <f>COUNTA(D33:D40)</f>
        <v>8</v>
      </c>
      <c r="E32" s="154"/>
      <c r="F32" s="104">
        <f>SUM(F33:F40)</f>
        <v>1819</v>
      </c>
      <c r="G32" s="98">
        <v>0.25</v>
      </c>
      <c r="H32" s="98">
        <v>0.12</v>
      </c>
      <c r="I32" s="99">
        <f>(ROUND(F32*(1-G32)*(1-H32),-1))</f>
        <v>1200</v>
      </c>
      <c r="J32" s="61"/>
      <c r="K32" s="105">
        <f>SUM(I32*$M$6*$M$11)</f>
        <v>1200</v>
      </c>
      <c r="L32" s="1"/>
      <c r="M32" s="1"/>
      <c r="N32" s="1"/>
      <c r="O32" s="119"/>
      <c r="P32" s="119"/>
      <c r="Q32" s="1"/>
      <c r="R32" s="39"/>
    </row>
    <row r="33" spans="2:18" ht="15" customHeight="1" x14ac:dyDescent="0.25">
      <c r="B33" s="3" t="s">
        <v>398</v>
      </c>
      <c r="C33" s="111" t="s">
        <v>130</v>
      </c>
      <c r="D33" s="9" t="s">
        <v>293</v>
      </c>
      <c r="E33" s="153" t="s">
        <v>49</v>
      </c>
      <c r="F33" s="47">
        <v>199</v>
      </c>
      <c r="G33" s="11"/>
      <c r="H33" s="10"/>
      <c r="I33" s="2"/>
      <c r="J33" s="61"/>
      <c r="K33" s="71"/>
      <c r="L33" s="1"/>
      <c r="M33" s="1"/>
      <c r="N33" s="1"/>
      <c r="O33" s="170" t="s">
        <v>252</v>
      </c>
      <c r="P33" s="170"/>
      <c r="Q33" s="170"/>
      <c r="R33" s="170"/>
    </row>
    <row r="34" spans="2:18" x14ac:dyDescent="0.25">
      <c r="B34" s="3" t="s">
        <v>192</v>
      </c>
      <c r="C34" s="111" t="s">
        <v>237</v>
      </c>
      <c r="D34" s="9" t="s">
        <v>397</v>
      </c>
      <c r="E34" s="153" t="s">
        <v>50</v>
      </c>
      <c r="F34" s="43">
        <v>266</v>
      </c>
      <c r="G34" s="10"/>
      <c r="H34" s="10"/>
      <c r="I34" s="2"/>
      <c r="J34" s="61"/>
      <c r="K34" s="71"/>
      <c r="L34" s="1"/>
      <c r="M34" s="1"/>
      <c r="N34" s="1"/>
      <c r="O34" s="170"/>
      <c r="P34" s="170"/>
      <c r="Q34" s="170"/>
      <c r="R34" s="170"/>
    </row>
    <row r="35" spans="2:18" x14ac:dyDescent="0.25">
      <c r="B35" s="3" t="s">
        <v>180</v>
      </c>
      <c r="C35" s="111" t="s">
        <v>130</v>
      </c>
      <c r="D35" s="9" t="s">
        <v>294</v>
      </c>
      <c r="E35" s="153" t="s">
        <v>118</v>
      </c>
      <c r="F35" s="43">
        <v>200</v>
      </c>
      <c r="G35" s="10"/>
      <c r="H35" s="10"/>
      <c r="I35" s="2"/>
      <c r="J35" s="61"/>
      <c r="K35" s="71"/>
      <c r="L35" s="1"/>
      <c r="M35" s="1"/>
      <c r="N35" s="1"/>
      <c r="O35" s="170"/>
      <c r="P35" s="170"/>
      <c r="Q35" s="170"/>
      <c r="R35" s="170"/>
    </row>
    <row r="36" spans="2:18" x14ac:dyDescent="0.25">
      <c r="B36" s="3" t="s">
        <v>401</v>
      </c>
      <c r="C36" s="111" t="s">
        <v>130</v>
      </c>
      <c r="D36" s="9" t="s">
        <v>295</v>
      </c>
      <c r="E36" s="153" t="s">
        <v>51</v>
      </c>
      <c r="F36" s="47">
        <v>308</v>
      </c>
      <c r="G36" s="10"/>
      <c r="H36" s="10"/>
      <c r="I36" s="2"/>
      <c r="J36" s="61"/>
      <c r="K36" s="71"/>
      <c r="L36" s="1"/>
      <c r="M36" s="1"/>
      <c r="N36" s="1"/>
      <c r="O36" s="170"/>
      <c r="P36" s="170"/>
      <c r="Q36" s="170"/>
      <c r="R36" s="170"/>
    </row>
    <row r="37" spans="2:18" x14ac:dyDescent="0.25">
      <c r="B37" s="3" t="s">
        <v>30</v>
      </c>
      <c r="C37" s="111" t="s">
        <v>130</v>
      </c>
      <c r="D37" s="9" t="s">
        <v>296</v>
      </c>
      <c r="E37" s="153" t="s">
        <v>52</v>
      </c>
      <c r="F37" s="47">
        <v>279</v>
      </c>
      <c r="G37" s="10"/>
      <c r="H37" s="10"/>
      <c r="I37" s="2"/>
      <c r="J37" s="61"/>
      <c r="K37" s="71"/>
      <c r="L37" s="1"/>
      <c r="M37" s="1"/>
      <c r="N37" s="1"/>
    </row>
    <row r="38" spans="2:18" x14ac:dyDescent="0.25">
      <c r="B38" s="3" t="s">
        <v>31</v>
      </c>
      <c r="C38" s="111" t="s">
        <v>130</v>
      </c>
      <c r="D38" s="9" t="s">
        <v>297</v>
      </c>
      <c r="E38" s="153" t="s">
        <v>53</v>
      </c>
      <c r="F38" s="47">
        <v>179</v>
      </c>
      <c r="G38" s="10"/>
      <c r="H38" s="10"/>
      <c r="I38" s="2"/>
      <c r="J38" s="61"/>
      <c r="K38" s="71"/>
      <c r="L38" s="1"/>
      <c r="M38" s="1"/>
      <c r="N38" s="1"/>
    </row>
    <row r="39" spans="2:18" x14ac:dyDescent="0.25">
      <c r="B39" s="3" t="s">
        <v>204</v>
      </c>
      <c r="C39" s="111" t="s">
        <v>243</v>
      </c>
      <c r="D39" s="9" t="s">
        <v>182</v>
      </c>
      <c r="E39" s="9" t="s">
        <v>301</v>
      </c>
      <c r="F39" s="43">
        <v>189</v>
      </c>
      <c r="G39" s="10"/>
      <c r="H39" s="10"/>
      <c r="I39" s="2"/>
      <c r="J39" s="61"/>
      <c r="K39" s="71"/>
      <c r="L39" s="1"/>
      <c r="M39" s="1"/>
      <c r="N39" s="1"/>
    </row>
    <row r="40" spans="2:18" ht="15.75" thickBot="1" x14ac:dyDescent="0.3">
      <c r="B40" s="14" t="s">
        <v>32</v>
      </c>
      <c r="C40" s="111" t="s">
        <v>130</v>
      </c>
      <c r="D40" s="15" t="s">
        <v>302</v>
      </c>
      <c r="E40" s="15" t="s">
        <v>54</v>
      </c>
      <c r="F40" s="49">
        <v>199</v>
      </c>
      <c r="G40" s="12"/>
      <c r="H40" s="12"/>
      <c r="I40" s="13"/>
      <c r="J40" s="61"/>
      <c r="K40" s="72"/>
      <c r="L40" s="1"/>
      <c r="M40" s="1"/>
      <c r="N40" s="1"/>
    </row>
    <row r="41" spans="2:18" x14ac:dyDescent="0.25">
      <c r="B41" s="22" t="s">
        <v>214</v>
      </c>
      <c r="C41" s="115"/>
      <c r="D41" s="18">
        <f>COUNTA(D42:D44)</f>
        <v>3</v>
      </c>
      <c r="E41" s="152"/>
      <c r="F41" s="19">
        <f>SUM(F42:F44)</f>
        <v>871</v>
      </c>
      <c r="G41" s="20">
        <v>0.25</v>
      </c>
      <c r="H41" s="20">
        <v>0.12</v>
      </c>
      <c r="I41" s="21">
        <f>(ROUND(F41*(1-G41)*(1-H41),-1))</f>
        <v>570</v>
      </c>
      <c r="J41" s="61"/>
      <c r="K41" s="70">
        <f>SUM(I41*$M$6*$M$11)</f>
        <v>570</v>
      </c>
      <c r="L41" s="1"/>
      <c r="M41" s="1"/>
      <c r="N41" s="1"/>
    </row>
    <row r="42" spans="2:18" x14ac:dyDescent="0.25">
      <c r="B42" s="3" t="s">
        <v>33</v>
      </c>
      <c r="C42" s="111" t="s">
        <v>130</v>
      </c>
      <c r="D42" s="9" t="s">
        <v>303</v>
      </c>
      <c r="E42" s="9" t="s">
        <v>68</v>
      </c>
      <c r="F42" s="47">
        <v>339</v>
      </c>
      <c r="G42" s="10"/>
      <c r="H42" s="10"/>
      <c r="I42" s="2"/>
      <c r="J42" s="61"/>
      <c r="K42" s="71"/>
      <c r="L42" s="1"/>
      <c r="M42" s="1"/>
      <c r="N42" s="1"/>
    </row>
    <row r="43" spans="2:18" x14ac:dyDescent="0.25">
      <c r="B43" s="3" t="s">
        <v>87</v>
      </c>
      <c r="C43" s="111" t="s">
        <v>237</v>
      </c>
      <c r="D43" s="42" t="s">
        <v>298</v>
      </c>
      <c r="E43" s="42" t="s">
        <v>69</v>
      </c>
      <c r="F43" s="43">
        <v>266</v>
      </c>
      <c r="G43" s="10"/>
      <c r="H43" s="10"/>
      <c r="I43" s="2"/>
      <c r="J43" s="61"/>
      <c r="K43" s="71"/>
      <c r="L43" s="1"/>
      <c r="M43" s="1"/>
      <c r="N43" s="1"/>
    </row>
    <row r="44" spans="2:18" ht="15.75" thickBot="1" x14ac:dyDescent="0.3">
      <c r="B44" s="14" t="s">
        <v>233</v>
      </c>
      <c r="C44" s="111" t="s">
        <v>237</v>
      </c>
      <c r="D44" s="44" t="s">
        <v>299</v>
      </c>
      <c r="E44" s="44" t="s">
        <v>85</v>
      </c>
      <c r="F44" s="107">
        <v>266</v>
      </c>
      <c r="G44" s="12"/>
      <c r="H44" s="12"/>
      <c r="I44" s="13"/>
      <c r="J44" s="61"/>
      <c r="K44" s="72"/>
      <c r="L44" s="1"/>
      <c r="M44" s="1"/>
      <c r="N44" s="1"/>
      <c r="O44" s="1"/>
      <c r="P44" s="1"/>
      <c r="Q44" s="1"/>
    </row>
    <row r="45" spans="2:18" x14ac:dyDescent="0.25">
      <c r="B45" s="22" t="s">
        <v>215</v>
      </c>
      <c r="C45" s="115"/>
      <c r="D45" s="45">
        <f>COUNTA(D46:D53)</f>
        <v>8</v>
      </c>
      <c r="E45" s="156"/>
      <c r="F45" s="46">
        <f>SUM(F46:F53)</f>
        <v>1894</v>
      </c>
      <c r="G45" s="20">
        <v>0.25</v>
      </c>
      <c r="H45" s="20">
        <v>0.12</v>
      </c>
      <c r="I45" s="21">
        <f>(ROUND(F45*(1-G45)*(1-H45),-1))</f>
        <v>1250</v>
      </c>
      <c r="J45" s="61"/>
      <c r="K45" s="70">
        <f>SUM(I45*$M$6*$M$11)</f>
        <v>1250</v>
      </c>
      <c r="L45" s="1"/>
      <c r="M45" s="1"/>
      <c r="N45" s="1"/>
      <c r="O45" s="1"/>
      <c r="P45" s="1"/>
      <c r="Q45" s="1"/>
    </row>
    <row r="46" spans="2:18" x14ac:dyDescent="0.25">
      <c r="B46" s="3" t="s">
        <v>103</v>
      </c>
      <c r="C46" s="111" t="s">
        <v>238</v>
      </c>
      <c r="D46" s="42" t="s">
        <v>300</v>
      </c>
      <c r="E46" s="42" t="s">
        <v>83</v>
      </c>
      <c r="F46" s="43">
        <v>110</v>
      </c>
      <c r="G46" s="10"/>
      <c r="H46" s="10"/>
      <c r="I46" s="2"/>
      <c r="J46" s="61"/>
      <c r="K46" s="71"/>
      <c r="L46" s="1"/>
      <c r="M46" s="1"/>
      <c r="N46" s="1"/>
      <c r="O46" s="1"/>
      <c r="P46" s="1"/>
      <c r="Q46" s="1"/>
    </row>
    <row r="47" spans="2:18" x14ac:dyDescent="0.25">
      <c r="B47" s="3" t="s">
        <v>256</v>
      </c>
      <c r="C47" s="111" t="s">
        <v>130</v>
      </c>
      <c r="D47" s="42" t="s">
        <v>304</v>
      </c>
      <c r="E47" s="42" t="s">
        <v>116</v>
      </c>
      <c r="F47" s="43">
        <v>129</v>
      </c>
      <c r="G47" s="10"/>
      <c r="H47" s="10"/>
      <c r="I47" s="2"/>
      <c r="J47" s="61"/>
      <c r="K47" s="71"/>
      <c r="L47" s="1"/>
      <c r="M47" s="1"/>
      <c r="N47" s="1"/>
      <c r="O47" s="1"/>
      <c r="P47" s="1"/>
      <c r="Q47" s="1"/>
    </row>
    <row r="48" spans="2:18" x14ac:dyDescent="0.25">
      <c r="B48" s="3" t="s">
        <v>34</v>
      </c>
      <c r="C48" s="111" t="s">
        <v>130</v>
      </c>
      <c r="D48" s="42" t="s">
        <v>305</v>
      </c>
      <c r="E48" s="42" t="s">
        <v>70</v>
      </c>
      <c r="F48" s="47">
        <v>369</v>
      </c>
      <c r="G48" s="10"/>
      <c r="H48" s="10"/>
      <c r="I48" s="2"/>
      <c r="J48" s="61"/>
      <c r="K48" s="71"/>
      <c r="L48" s="1"/>
      <c r="M48" s="1"/>
      <c r="N48" s="1"/>
      <c r="O48" s="1"/>
      <c r="P48" s="1"/>
      <c r="Q48" s="1"/>
    </row>
    <row r="49" spans="2:17" x14ac:dyDescent="0.25">
      <c r="B49" s="3" t="s">
        <v>88</v>
      </c>
      <c r="C49" s="111" t="s">
        <v>239</v>
      </c>
      <c r="D49" s="42" t="s">
        <v>306</v>
      </c>
      <c r="E49" s="42" t="s">
        <v>71</v>
      </c>
      <c r="F49" s="43">
        <v>160</v>
      </c>
      <c r="G49" s="10"/>
      <c r="H49" s="10"/>
      <c r="I49" s="2"/>
      <c r="J49" s="61"/>
      <c r="K49" s="71"/>
      <c r="L49" s="1"/>
      <c r="M49" s="1"/>
      <c r="N49" s="1"/>
      <c r="O49" s="1"/>
      <c r="P49" s="1"/>
      <c r="Q49" s="1"/>
    </row>
    <row r="50" spans="2:17" x14ac:dyDescent="0.25">
      <c r="B50" s="3" t="s">
        <v>35</v>
      </c>
      <c r="C50" s="111" t="s">
        <v>130</v>
      </c>
      <c r="D50" s="42" t="s">
        <v>307</v>
      </c>
      <c r="E50" s="42" t="s">
        <v>72</v>
      </c>
      <c r="F50" s="47">
        <v>189</v>
      </c>
      <c r="G50" s="10"/>
      <c r="H50" s="10"/>
      <c r="I50" s="2"/>
      <c r="J50" s="61"/>
      <c r="K50" s="71"/>
      <c r="L50" s="1"/>
      <c r="M50" s="1"/>
      <c r="N50" s="1"/>
      <c r="O50" s="1"/>
      <c r="P50" s="1"/>
      <c r="Q50" s="1"/>
    </row>
    <row r="51" spans="2:17" x14ac:dyDescent="0.25">
      <c r="B51" s="3" t="s">
        <v>36</v>
      </c>
      <c r="C51" s="111" t="s">
        <v>130</v>
      </c>
      <c r="D51" s="42" t="s">
        <v>308</v>
      </c>
      <c r="E51" s="42" t="s">
        <v>73</v>
      </c>
      <c r="F51" s="47">
        <v>299</v>
      </c>
      <c r="G51" s="10"/>
      <c r="H51" s="10"/>
      <c r="I51" s="2"/>
      <c r="J51" s="61"/>
      <c r="K51" s="71"/>
      <c r="L51" s="1"/>
      <c r="M51" s="1"/>
      <c r="N51" s="1"/>
      <c r="O51" s="1"/>
      <c r="P51" s="1"/>
      <c r="Q51" s="1"/>
    </row>
    <row r="52" spans="2:17" x14ac:dyDescent="0.25">
      <c r="B52" s="3" t="s">
        <v>37</v>
      </c>
      <c r="C52" s="111" t="s">
        <v>130</v>
      </c>
      <c r="D52" s="42" t="s">
        <v>74</v>
      </c>
      <c r="E52" s="42" t="s">
        <v>74</v>
      </c>
      <c r="F52" s="47">
        <v>289</v>
      </c>
      <c r="G52" s="10"/>
      <c r="H52" s="10"/>
      <c r="I52" s="2"/>
      <c r="J52" s="61"/>
      <c r="K52" s="71"/>
      <c r="L52" s="1"/>
      <c r="M52" s="1"/>
      <c r="N52" s="1"/>
      <c r="O52" s="1"/>
      <c r="P52" s="1"/>
      <c r="Q52" s="1"/>
    </row>
    <row r="53" spans="2:17" ht="15.75" thickBot="1" x14ac:dyDescent="0.3">
      <c r="B53" s="14" t="s">
        <v>38</v>
      </c>
      <c r="C53" s="111" t="s">
        <v>130</v>
      </c>
      <c r="D53" s="48" t="s">
        <v>309</v>
      </c>
      <c r="E53" s="48" t="s">
        <v>75</v>
      </c>
      <c r="F53" s="49">
        <v>349</v>
      </c>
      <c r="G53" s="12"/>
      <c r="H53" s="12"/>
      <c r="I53" s="13"/>
      <c r="J53" s="61"/>
      <c r="K53" s="72"/>
      <c r="L53" s="1"/>
      <c r="M53" s="1"/>
      <c r="N53" s="1"/>
      <c r="O53" s="1"/>
      <c r="P53" s="1"/>
      <c r="Q53" s="1"/>
    </row>
    <row r="54" spans="2:17" x14ac:dyDescent="0.25">
      <c r="B54" s="22" t="s">
        <v>216</v>
      </c>
      <c r="C54" s="115"/>
      <c r="D54" s="45">
        <f>COUNTA(D55:D57)</f>
        <v>3</v>
      </c>
      <c r="E54" s="156"/>
      <c r="F54" s="46">
        <f>SUM(F55:F57)</f>
        <v>768</v>
      </c>
      <c r="G54" s="20">
        <v>0.25</v>
      </c>
      <c r="H54" s="20">
        <v>0.12</v>
      </c>
      <c r="I54" s="21">
        <f>(ROUND(F54*(1-G54)*(1-H54),-1))</f>
        <v>510</v>
      </c>
      <c r="J54" s="61"/>
      <c r="K54" s="70">
        <f>SUM(I54*$M$6*$M$11)</f>
        <v>510</v>
      </c>
      <c r="L54" s="1"/>
      <c r="M54" s="1"/>
      <c r="N54" s="1"/>
      <c r="O54" s="1"/>
      <c r="P54" s="1"/>
      <c r="Q54" s="1"/>
    </row>
    <row r="55" spans="2:17" x14ac:dyDescent="0.25">
      <c r="B55" s="3" t="s">
        <v>89</v>
      </c>
      <c r="C55" s="111" t="s">
        <v>240</v>
      </c>
      <c r="D55" s="42" t="s">
        <v>76</v>
      </c>
      <c r="E55" s="42" t="s">
        <v>76</v>
      </c>
      <c r="F55" s="43">
        <v>240</v>
      </c>
      <c r="G55" s="10"/>
      <c r="H55" s="10"/>
      <c r="I55" s="2"/>
      <c r="J55" s="61"/>
      <c r="K55" s="71"/>
      <c r="L55" s="1"/>
      <c r="M55" s="1"/>
      <c r="N55" s="1"/>
      <c r="O55" s="1"/>
      <c r="P55" s="1"/>
      <c r="Q55" s="1"/>
    </row>
    <row r="56" spans="2:17" x14ac:dyDescent="0.25">
      <c r="B56" s="3" t="s">
        <v>39</v>
      </c>
      <c r="C56" s="111" t="s">
        <v>130</v>
      </c>
      <c r="D56" s="42" t="s">
        <v>310</v>
      </c>
      <c r="E56" s="42" t="s">
        <v>77</v>
      </c>
      <c r="F56" s="47">
        <v>219</v>
      </c>
      <c r="G56" s="10"/>
      <c r="H56" s="10"/>
      <c r="I56" s="2"/>
      <c r="J56" s="61"/>
      <c r="K56" s="71"/>
      <c r="L56" s="1"/>
      <c r="M56" s="1"/>
      <c r="N56" s="1"/>
      <c r="O56" s="1"/>
      <c r="P56" s="1"/>
      <c r="Q56" s="1"/>
    </row>
    <row r="57" spans="2:17" ht="15.75" thickBot="1" x14ac:dyDescent="0.3">
      <c r="B57" s="3" t="s">
        <v>185</v>
      </c>
      <c r="C57" s="111" t="s">
        <v>130</v>
      </c>
      <c r="D57" s="42" t="s">
        <v>311</v>
      </c>
      <c r="E57" s="42" t="s">
        <v>78</v>
      </c>
      <c r="F57" s="47">
        <v>309</v>
      </c>
      <c r="G57" s="10"/>
      <c r="H57" s="10"/>
      <c r="I57" s="2"/>
      <c r="J57" s="61"/>
      <c r="K57" s="72"/>
      <c r="L57" s="1"/>
      <c r="M57" s="1"/>
      <c r="N57" s="1"/>
      <c r="O57" s="1"/>
      <c r="P57" s="1"/>
      <c r="Q57" s="1"/>
    </row>
    <row r="58" spans="2:17" x14ac:dyDescent="0.25">
      <c r="B58" s="22" t="s">
        <v>217</v>
      </c>
      <c r="C58" s="115"/>
      <c r="D58" s="45">
        <f>COUNTA(D59:D63)</f>
        <v>5</v>
      </c>
      <c r="E58" s="156"/>
      <c r="F58" s="46">
        <f>SUM(F59:F63)</f>
        <v>1135</v>
      </c>
      <c r="G58" s="20">
        <v>0.25</v>
      </c>
      <c r="H58" s="20">
        <v>0.12</v>
      </c>
      <c r="I58" s="21">
        <f>(ROUND(F58*(1-G58)*(1-H58),-1))</f>
        <v>750</v>
      </c>
      <c r="J58" s="61"/>
      <c r="K58" s="70">
        <f>SUM(I58*$M$6*$M$11)</f>
        <v>750</v>
      </c>
      <c r="L58" s="1"/>
      <c r="M58" s="1"/>
      <c r="N58" s="1"/>
      <c r="O58" s="1"/>
      <c r="P58" s="1"/>
      <c r="Q58" s="1"/>
    </row>
    <row r="59" spans="2:17" x14ac:dyDescent="0.25">
      <c r="B59" s="3" t="s">
        <v>40</v>
      </c>
      <c r="C59" s="111" t="s">
        <v>130</v>
      </c>
      <c r="D59" s="42" t="s">
        <v>313</v>
      </c>
      <c r="E59" s="42" t="s">
        <v>67</v>
      </c>
      <c r="F59" s="47">
        <v>179</v>
      </c>
      <c r="G59" s="10"/>
      <c r="H59" s="10"/>
      <c r="I59" s="2"/>
      <c r="J59" s="61"/>
      <c r="K59" s="71"/>
      <c r="L59" s="1"/>
      <c r="M59" s="1"/>
      <c r="N59" s="1"/>
      <c r="O59" s="1"/>
      <c r="P59" s="1"/>
      <c r="Q59" s="1"/>
    </row>
    <row r="60" spans="2:17" x14ac:dyDescent="0.25">
      <c r="B60" s="88" t="s">
        <v>257</v>
      </c>
      <c r="C60" s="111" t="s">
        <v>244</v>
      </c>
      <c r="D60" s="155" t="s">
        <v>231</v>
      </c>
      <c r="E60" s="90" t="s">
        <v>231</v>
      </c>
      <c r="F60" s="123">
        <v>349</v>
      </c>
      <c r="G60" s="10"/>
      <c r="H60" s="10"/>
      <c r="I60" s="92"/>
      <c r="J60" s="61"/>
      <c r="K60" s="71"/>
      <c r="L60" s="1"/>
      <c r="M60" s="1"/>
      <c r="N60" s="1"/>
      <c r="O60" s="1"/>
      <c r="P60" s="1"/>
      <c r="Q60" s="1"/>
    </row>
    <row r="61" spans="2:17" x14ac:dyDescent="0.25">
      <c r="B61" s="88" t="s">
        <v>258</v>
      </c>
      <c r="C61" s="111" t="s">
        <v>244</v>
      </c>
      <c r="D61" s="155" t="s">
        <v>226</v>
      </c>
      <c r="E61" s="90" t="s">
        <v>226</v>
      </c>
      <c r="F61" s="123">
        <v>119</v>
      </c>
      <c r="G61" s="10"/>
      <c r="H61" s="10"/>
      <c r="I61" s="92"/>
      <c r="J61" s="61"/>
      <c r="K61" s="71"/>
      <c r="L61" s="1"/>
      <c r="M61" s="1"/>
      <c r="N61" s="1"/>
      <c r="O61" s="1"/>
      <c r="P61" s="1"/>
      <c r="Q61" s="1"/>
    </row>
    <row r="62" spans="2:17" x14ac:dyDescent="0.25">
      <c r="B62" s="88" t="s">
        <v>259</v>
      </c>
      <c r="C62" s="111" t="s">
        <v>253</v>
      </c>
      <c r="D62" s="155" t="s">
        <v>232</v>
      </c>
      <c r="E62" s="90" t="s">
        <v>232</v>
      </c>
      <c r="F62" s="91">
        <v>306</v>
      </c>
      <c r="G62" s="10"/>
      <c r="H62" s="10"/>
      <c r="I62" s="92"/>
      <c r="J62" s="61"/>
      <c r="K62" s="71"/>
      <c r="L62" s="1"/>
      <c r="M62" s="1"/>
      <c r="N62" s="1"/>
      <c r="O62" s="1"/>
      <c r="P62" s="1"/>
      <c r="Q62" s="1"/>
    </row>
    <row r="63" spans="2:17" ht="15.75" thickBot="1" x14ac:dyDescent="0.3">
      <c r="B63" s="88" t="s">
        <v>260</v>
      </c>
      <c r="C63" s="111" t="s">
        <v>245</v>
      </c>
      <c r="D63" s="155" t="s">
        <v>201</v>
      </c>
      <c r="E63" s="90" t="s">
        <v>314</v>
      </c>
      <c r="F63" s="91">
        <v>182</v>
      </c>
      <c r="G63" s="10"/>
      <c r="H63" s="10"/>
      <c r="I63" s="92"/>
      <c r="J63" s="61"/>
      <c r="K63" s="71"/>
      <c r="L63" s="1"/>
      <c r="M63" s="1"/>
      <c r="N63" s="1"/>
      <c r="O63" s="1"/>
      <c r="P63" s="1"/>
      <c r="Q63" s="1"/>
    </row>
    <row r="64" spans="2:17" x14ac:dyDescent="0.25">
      <c r="B64" s="100" t="s">
        <v>218</v>
      </c>
      <c r="C64" s="116"/>
      <c r="D64" s="96">
        <f>COUNTA(D65:D70)</f>
        <v>6</v>
      </c>
      <c r="E64" s="158"/>
      <c r="F64" s="97">
        <f>SUM(F65:F70)</f>
        <v>1556</v>
      </c>
      <c r="G64" s="98">
        <v>0.25</v>
      </c>
      <c r="H64" s="98">
        <v>0.12</v>
      </c>
      <c r="I64" s="99">
        <f>(ROUND(F64*(1-G64)*(1-H64),-1))</f>
        <v>1030</v>
      </c>
      <c r="J64" s="61"/>
      <c r="K64" s="70">
        <f>SUM(I64*$M$6*$M$11)</f>
        <v>1030</v>
      </c>
      <c r="L64" s="1"/>
      <c r="M64" s="1"/>
      <c r="N64" s="1"/>
      <c r="O64" s="1"/>
      <c r="P64" s="1"/>
      <c r="Q64" s="1"/>
    </row>
    <row r="65" spans="2:22" x14ac:dyDescent="0.25">
      <c r="B65" s="3" t="s">
        <v>179</v>
      </c>
      <c r="C65" s="111" t="s">
        <v>268</v>
      </c>
      <c r="D65" s="42" t="s">
        <v>315</v>
      </c>
      <c r="E65" s="42" t="s">
        <v>104</v>
      </c>
      <c r="F65" s="43">
        <v>189</v>
      </c>
      <c r="G65" s="10"/>
      <c r="H65" s="10"/>
      <c r="I65" s="2"/>
      <c r="J65" s="61"/>
      <c r="K65" s="71"/>
      <c r="L65" s="1"/>
      <c r="M65" s="1"/>
      <c r="N65" s="1"/>
      <c r="O65" s="1"/>
      <c r="P65" s="1"/>
      <c r="Q65" s="1"/>
    </row>
    <row r="66" spans="2:22" x14ac:dyDescent="0.25">
      <c r="B66" s="3" t="s">
        <v>41</v>
      </c>
      <c r="C66" s="111" t="s">
        <v>234</v>
      </c>
      <c r="D66" s="42" t="s">
        <v>316</v>
      </c>
      <c r="E66" s="42" t="s">
        <v>65</v>
      </c>
      <c r="F66" s="47">
        <v>219</v>
      </c>
      <c r="G66" s="10"/>
      <c r="H66" s="10"/>
      <c r="I66" s="2"/>
      <c r="J66" s="61"/>
      <c r="K66" s="71"/>
      <c r="L66" s="1"/>
      <c r="M66" s="1"/>
      <c r="N66" s="1"/>
      <c r="O66" s="1"/>
      <c r="P66" s="1"/>
      <c r="Q66" s="1"/>
    </row>
    <row r="67" spans="2:22" x14ac:dyDescent="0.25">
      <c r="B67" s="3" t="s">
        <v>42</v>
      </c>
      <c r="C67" s="111" t="s">
        <v>241</v>
      </c>
      <c r="D67" s="42" t="s">
        <v>317</v>
      </c>
      <c r="E67" s="42" t="s">
        <v>66</v>
      </c>
      <c r="F67" s="47">
        <v>449</v>
      </c>
      <c r="G67" s="10"/>
      <c r="H67" s="10"/>
      <c r="I67" s="2"/>
      <c r="J67" s="61"/>
      <c r="K67" s="71"/>
      <c r="L67" s="1"/>
      <c r="M67" s="1"/>
      <c r="N67" s="1"/>
      <c r="O67" s="1"/>
      <c r="P67" s="1"/>
      <c r="Q67" s="1"/>
    </row>
    <row r="68" spans="2:22" x14ac:dyDescent="0.25">
      <c r="B68" s="3" t="s">
        <v>178</v>
      </c>
      <c r="C68" s="111" t="s">
        <v>242</v>
      </c>
      <c r="D68" s="42" t="s">
        <v>318</v>
      </c>
      <c r="E68" s="42" t="s">
        <v>109</v>
      </c>
      <c r="F68" s="47">
        <v>199</v>
      </c>
      <c r="G68" s="10"/>
      <c r="H68" s="10"/>
      <c r="I68" s="2"/>
      <c r="J68" s="61"/>
      <c r="K68" s="71"/>
      <c r="L68" s="1"/>
      <c r="M68" s="1"/>
      <c r="N68" s="1"/>
      <c r="O68" s="1"/>
      <c r="P68" s="1"/>
      <c r="Q68" s="1"/>
    </row>
    <row r="69" spans="2:22" x14ac:dyDescent="0.25">
      <c r="B69" s="88" t="s">
        <v>261</v>
      </c>
      <c r="C69" s="111" t="s">
        <v>245</v>
      </c>
      <c r="D69" s="42" t="s">
        <v>202</v>
      </c>
      <c r="E69" s="42" t="s">
        <v>319</v>
      </c>
      <c r="F69" s="47">
        <v>258</v>
      </c>
      <c r="G69" s="10"/>
      <c r="H69" s="10"/>
      <c r="I69" s="2"/>
      <c r="J69" s="61"/>
      <c r="K69" s="71"/>
      <c r="L69" s="1"/>
      <c r="M69" s="1"/>
      <c r="N69" s="1"/>
      <c r="O69" s="1"/>
      <c r="P69" s="1"/>
      <c r="Q69" s="1"/>
    </row>
    <row r="70" spans="2:22" ht="15.75" thickBot="1" x14ac:dyDescent="0.3">
      <c r="B70" s="88" t="s">
        <v>262</v>
      </c>
      <c r="C70" s="111" t="s">
        <v>245</v>
      </c>
      <c r="D70" s="42" t="s">
        <v>197</v>
      </c>
      <c r="E70" s="42" t="s">
        <v>320</v>
      </c>
      <c r="F70" s="47">
        <v>242</v>
      </c>
      <c r="G70" s="10"/>
      <c r="H70" s="10"/>
      <c r="I70" s="2"/>
      <c r="J70" s="61"/>
      <c r="K70" s="71"/>
      <c r="L70" s="1"/>
      <c r="M70" s="1"/>
      <c r="N70" s="1"/>
      <c r="O70" s="1"/>
      <c r="P70" s="1"/>
      <c r="Q70" s="1"/>
    </row>
    <row r="71" spans="2:22" x14ac:dyDescent="0.25">
      <c r="B71" s="22" t="s">
        <v>219</v>
      </c>
      <c r="C71" s="115"/>
      <c r="D71" s="45">
        <f>COUNTA(D72:D84)</f>
        <v>13</v>
      </c>
      <c r="E71" s="156"/>
      <c r="F71" s="46">
        <f>SUM(F72:F84)</f>
        <v>2949</v>
      </c>
      <c r="G71" s="20">
        <v>0.25</v>
      </c>
      <c r="H71" s="20">
        <v>0.12</v>
      </c>
      <c r="I71" s="21">
        <f>(ROUND(F71*(1-G71)*(1-H71),-1))</f>
        <v>1950</v>
      </c>
      <c r="J71" s="61"/>
      <c r="K71" s="70">
        <f>SUM(I71*$M$6*$M$11)</f>
        <v>1950</v>
      </c>
      <c r="L71" s="1"/>
      <c r="M71" s="1"/>
      <c r="N71" s="1"/>
      <c r="O71" s="1"/>
      <c r="P71" s="1"/>
      <c r="Q71" s="1"/>
    </row>
    <row r="72" spans="2:22" x14ac:dyDescent="0.25">
      <c r="B72" s="3" t="s">
        <v>90</v>
      </c>
      <c r="C72" s="111" t="s">
        <v>237</v>
      </c>
      <c r="D72" s="42" t="s">
        <v>321</v>
      </c>
      <c r="E72" s="42" t="s">
        <v>58</v>
      </c>
      <c r="F72" s="43">
        <v>137</v>
      </c>
      <c r="G72" s="10"/>
      <c r="H72" s="10"/>
      <c r="I72" s="2"/>
      <c r="J72" s="61"/>
      <c r="K72" s="71"/>
      <c r="L72" s="1"/>
      <c r="M72" s="1"/>
      <c r="N72" s="1"/>
      <c r="O72" s="135"/>
      <c r="P72" s="136"/>
      <c r="Q72" s="136"/>
      <c r="R72" s="137"/>
      <c r="S72" s="136"/>
      <c r="T72" s="138"/>
      <c r="U72" s="139"/>
      <c r="V72" s="137"/>
    </row>
    <row r="73" spans="2:22" x14ac:dyDescent="0.25">
      <c r="B73" s="3" t="s">
        <v>91</v>
      </c>
      <c r="C73" s="111" t="s">
        <v>237</v>
      </c>
      <c r="D73" s="42" t="s">
        <v>322</v>
      </c>
      <c r="E73" s="42" t="s">
        <v>59</v>
      </c>
      <c r="F73" s="43">
        <v>137</v>
      </c>
      <c r="G73" s="10"/>
      <c r="H73" s="10"/>
      <c r="I73" s="2"/>
      <c r="J73" s="61"/>
      <c r="K73" s="71"/>
      <c r="L73" s="1"/>
      <c r="M73" s="1"/>
      <c r="N73" s="1"/>
      <c r="O73" s="140"/>
      <c r="P73" s="141"/>
      <c r="Q73" s="141"/>
      <c r="R73" s="142"/>
      <c r="S73" s="141"/>
      <c r="T73" s="143"/>
      <c r="U73" s="144"/>
      <c r="V73" s="142"/>
    </row>
    <row r="74" spans="2:22" x14ac:dyDescent="0.25">
      <c r="B74" s="3" t="s">
        <v>92</v>
      </c>
      <c r="C74" s="111" t="s">
        <v>237</v>
      </c>
      <c r="D74" s="159" t="s">
        <v>323</v>
      </c>
      <c r="E74" s="42" t="s">
        <v>60</v>
      </c>
      <c r="F74" s="43">
        <v>137</v>
      </c>
      <c r="G74" s="10"/>
      <c r="H74" s="10"/>
      <c r="I74" s="2"/>
      <c r="J74" s="61"/>
      <c r="K74" s="71"/>
      <c r="L74" s="1"/>
      <c r="M74" s="1"/>
      <c r="N74" s="1"/>
      <c r="O74" s="135"/>
      <c r="P74" s="136"/>
      <c r="Q74" s="136"/>
      <c r="R74" s="137"/>
      <c r="S74" s="136"/>
      <c r="T74" s="138"/>
      <c r="U74" s="139"/>
      <c r="V74" s="145"/>
    </row>
    <row r="75" spans="2:22" x14ac:dyDescent="0.25">
      <c r="B75" s="3" t="s">
        <v>93</v>
      </c>
      <c r="C75" s="111" t="s">
        <v>237</v>
      </c>
      <c r="D75" s="42" t="s">
        <v>324</v>
      </c>
      <c r="E75" s="42" t="s">
        <v>61</v>
      </c>
      <c r="F75" s="43">
        <v>266</v>
      </c>
      <c r="G75" s="10"/>
      <c r="H75" s="10"/>
      <c r="I75" s="2"/>
      <c r="J75" s="61"/>
      <c r="K75" s="71"/>
      <c r="L75" s="1"/>
      <c r="M75" s="1"/>
      <c r="N75" s="1"/>
      <c r="O75" s="135"/>
      <c r="P75" s="136"/>
      <c r="Q75" s="136"/>
      <c r="R75" s="137"/>
      <c r="S75" s="136"/>
      <c r="T75" s="138"/>
      <c r="U75" s="139"/>
      <c r="V75" s="146"/>
    </row>
    <row r="76" spans="2:22" x14ac:dyDescent="0.25">
      <c r="B76" s="3" t="s">
        <v>94</v>
      </c>
      <c r="C76" s="111" t="s">
        <v>237</v>
      </c>
      <c r="D76" s="42" t="s">
        <v>62</v>
      </c>
      <c r="E76" s="42" t="s">
        <v>62</v>
      </c>
      <c r="F76" s="43">
        <v>277</v>
      </c>
      <c r="G76" s="10"/>
      <c r="H76" s="10"/>
      <c r="I76" s="2"/>
      <c r="J76" s="61"/>
      <c r="K76" s="71"/>
      <c r="L76" s="1"/>
      <c r="M76" s="1"/>
      <c r="N76" s="1"/>
      <c r="O76" s="135"/>
      <c r="P76" s="136"/>
      <c r="Q76" s="136"/>
      <c r="R76" s="137"/>
      <c r="S76" s="136"/>
      <c r="T76" s="138"/>
      <c r="U76" s="139"/>
      <c r="V76" s="146"/>
    </row>
    <row r="77" spans="2:22" x14ac:dyDescent="0.25">
      <c r="B77" s="3" t="s">
        <v>95</v>
      </c>
      <c r="C77" s="111" t="s">
        <v>237</v>
      </c>
      <c r="D77" s="42" t="s">
        <v>400</v>
      </c>
      <c r="E77" s="42" t="s">
        <v>63</v>
      </c>
      <c r="F77" s="43">
        <v>137</v>
      </c>
      <c r="G77" s="10"/>
      <c r="H77" s="10"/>
      <c r="I77" s="2"/>
      <c r="J77" s="61"/>
      <c r="K77" s="71"/>
      <c r="L77" s="1"/>
      <c r="M77" s="1"/>
      <c r="N77" s="1"/>
      <c r="O77" s="135"/>
      <c r="P77" s="136"/>
      <c r="Q77" s="136"/>
      <c r="R77" s="137"/>
      <c r="S77" s="136"/>
      <c r="T77" s="138"/>
      <c r="U77" s="139"/>
      <c r="V77" s="137"/>
    </row>
    <row r="78" spans="2:22" x14ac:dyDescent="0.25">
      <c r="B78" s="3" t="s">
        <v>96</v>
      </c>
      <c r="C78" s="111" t="s">
        <v>237</v>
      </c>
      <c r="D78" s="42" t="s">
        <v>325</v>
      </c>
      <c r="E78" s="42" t="s">
        <v>64</v>
      </c>
      <c r="F78" s="106">
        <v>277</v>
      </c>
      <c r="G78" s="10"/>
      <c r="H78" s="10"/>
      <c r="I78" s="2"/>
      <c r="J78" s="61"/>
      <c r="K78" s="71"/>
      <c r="L78" s="1"/>
      <c r="M78" s="1"/>
      <c r="N78" s="1"/>
      <c r="O78" s="135"/>
      <c r="P78" s="136"/>
      <c r="Q78" s="136"/>
      <c r="R78" s="137"/>
      <c r="S78" s="136"/>
      <c r="T78" s="138"/>
      <c r="U78" s="139"/>
      <c r="V78" s="146"/>
    </row>
    <row r="79" spans="2:22" x14ac:dyDescent="0.25">
      <c r="B79" s="3" t="s">
        <v>177</v>
      </c>
      <c r="C79" s="111" t="s">
        <v>237</v>
      </c>
      <c r="D79" s="42" t="s">
        <v>112</v>
      </c>
      <c r="E79" s="42" t="s">
        <v>326</v>
      </c>
      <c r="F79" s="43">
        <v>137</v>
      </c>
      <c r="G79" s="10"/>
      <c r="H79" s="10"/>
      <c r="I79" s="2"/>
      <c r="J79" s="61"/>
      <c r="K79" s="71"/>
      <c r="L79" s="1"/>
      <c r="M79" s="1"/>
      <c r="N79" s="1"/>
      <c r="O79" s="135"/>
      <c r="P79" s="136"/>
      <c r="Q79" s="136"/>
      <c r="R79" s="137"/>
      <c r="S79" s="136"/>
      <c r="T79" s="138"/>
      <c r="U79" s="139"/>
      <c r="V79" s="137"/>
    </row>
    <row r="80" spans="2:22" x14ac:dyDescent="0.25">
      <c r="B80" s="3" t="s">
        <v>176</v>
      </c>
      <c r="C80" s="111" t="s">
        <v>237</v>
      </c>
      <c r="D80" s="42" t="s">
        <v>113</v>
      </c>
      <c r="E80" s="42" t="s">
        <v>327</v>
      </c>
      <c r="F80" s="43">
        <v>137</v>
      </c>
      <c r="G80" s="10"/>
      <c r="H80" s="10"/>
      <c r="I80" s="2"/>
      <c r="J80" s="61"/>
      <c r="K80" s="71"/>
      <c r="L80" s="1"/>
      <c r="M80" s="1"/>
      <c r="N80" s="1"/>
      <c r="O80" s="135"/>
      <c r="P80" s="136"/>
      <c r="Q80" s="136"/>
      <c r="R80" s="137"/>
      <c r="S80" s="136"/>
      <c r="T80" s="138"/>
      <c r="U80" s="139"/>
      <c r="V80" s="137"/>
    </row>
    <row r="81" spans="2:22" x14ac:dyDescent="0.25">
      <c r="B81" s="3" t="s">
        <v>175</v>
      </c>
      <c r="C81" s="111" t="s">
        <v>237</v>
      </c>
      <c r="D81" s="42" t="s">
        <v>114</v>
      </c>
      <c r="E81" s="42" t="s">
        <v>328</v>
      </c>
      <c r="F81" s="43">
        <v>266</v>
      </c>
      <c r="G81" s="10"/>
      <c r="H81" s="10"/>
      <c r="I81" s="2"/>
      <c r="J81" s="61"/>
      <c r="K81" s="71"/>
      <c r="L81" s="1"/>
      <c r="M81" s="1"/>
      <c r="N81" s="1"/>
      <c r="O81" s="135"/>
      <c r="P81" s="136"/>
      <c r="Q81" s="136"/>
      <c r="R81" s="137"/>
      <c r="S81" s="136"/>
      <c r="T81" s="138"/>
      <c r="U81" s="139"/>
      <c r="V81" s="137"/>
    </row>
    <row r="82" spans="2:22" s="131" customFormat="1" x14ac:dyDescent="0.25">
      <c r="B82" s="3" t="s">
        <v>172</v>
      </c>
      <c r="C82" s="111" t="s">
        <v>246</v>
      </c>
      <c r="D82" s="42" t="s">
        <v>329</v>
      </c>
      <c r="E82" s="42" t="s">
        <v>110</v>
      </c>
      <c r="F82" s="43">
        <v>315</v>
      </c>
      <c r="G82" s="126"/>
      <c r="H82" s="126"/>
      <c r="I82" s="127"/>
      <c r="J82" s="128"/>
      <c r="K82" s="129"/>
      <c r="L82" s="130"/>
      <c r="M82" s="130"/>
      <c r="N82" s="130"/>
      <c r="O82" s="130"/>
      <c r="P82" s="130"/>
      <c r="Q82" s="130"/>
    </row>
    <row r="83" spans="2:22" s="131" customFormat="1" x14ac:dyDescent="0.25">
      <c r="B83" s="3" t="s">
        <v>171</v>
      </c>
      <c r="C83" s="111" t="s">
        <v>246</v>
      </c>
      <c r="D83" s="42" t="s">
        <v>330</v>
      </c>
      <c r="E83" s="42" t="s">
        <v>111</v>
      </c>
      <c r="F83" s="43">
        <v>450</v>
      </c>
      <c r="G83" s="126"/>
      <c r="H83" s="126"/>
      <c r="I83" s="127"/>
      <c r="J83" s="128"/>
      <c r="K83" s="129"/>
      <c r="L83" s="130"/>
      <c r="M83" s="130"/>
      <c r="N83" s="130"/>
      <c r="O83" s="130"/>
      <c r="P83" s="130"/>
      <c r="Q83" s="130"/>
    </row>
    <row r="84" spans="2:22" s="131" customFormat="1" ht="15.75" thickBot="1" x14ac:dyDescent="0.3">
      <c r="B84" s="3" t="s">
        <v>173</v>
      </c>
      <c r="C84" s="111" t="s">
        <v>246</v>
      </c>
      <c r="D84" s="42" t="s">
        <v>331</v>
      </c>
      <c r="E84" s="42" t="s">
        <v>102</v>
      </c>
      <c r="F84" s="43">
        <v>276</v>
      </c>
      <c r="G84" s="126"/>
      <c r="H84" s="126"/>
      <c r="I84" s="127"/>
      <c r="J84" s="128"/>
      <c r="K84" s="129"/>
      <c r="L84" s="130"/>
      <c r="M84" s="130"/>
      <c r="N84" s="130"/>
      <c r="O84" s="130"/>
      <c r="P84" s="130"/>
      <c r="Q84" s="130"/>
    </row>
    <row r="85" spans="2:22" x14ac:dyDescent="0.25">
      <c r="B85" s="100" t="s">
        <v>220</v>
      </c>
      <c r="C85" s="116"/>
      <c r="D85" s="96">
        <f>COUNTA(D86:D89)</f>
        <v>4</v>
      </c>
      <c r="E85" s="158"/>
      <c r="F85" s="97">
        <f>SUM(F86:F89)</f>
        <v>627</v>
      </c>
      <c r="G85" s="98">
        <v>0.25</v>
      </c>
      <c r="H85" s="98">
        <v>0.12</v>
      </c>
      <c r="I85" s="99">
        <f>(ROUND(F85*(1-G85)*(1-H85),-1))</f>
        <v>410</v>
      </c>
      <c r="J85" s="61"/>
      <c r="K85" s="70">
        <f>SUM(I85*$M$6*$M$11)</f>
        <v>410</v>
      </c>
      <c r="L85" s="1"/>
      <c r="M85" s="1"/>
      <c r="N85" s="1"/>
      <c r="O85" s="1"/>
      <c r="P85" s="1"/>
      <c r="Q85" s="1"/>
    </row>
    <row r="86" spans="2:22" x14ac:dyDescent="0.25">
      <c r="B86" s="3" t="s">
        <v>188</v>
      </c>
      <c r="C86" s="111" t="s">
        <v>247</v>
      </c>
      <c r="D86" s="42" t="s">
        <v>335</v>
      </c>
      <c r="E86" s="155" t="s">
        <v>193</v>
      </c>
      <c r="F86" s="43">
        <v>159</v>
      </c>
      <c r="G86" s="10"/>
      <c r="H86" s="10"/>
      <c r="I86" s="2"/>
      <c r="J86" s="61"/>
      <c r="K86" s="71"/>
      <c r="L86" s="1"/>
      <c r="M86" s="1"/>
      <c r="N86" s="1"/>
      <c r="O86" s="1"/>
      <c r="P86" s="1"/>
      <c r="Q86" s="1"/>
    </row>
    <row r="87" spans="2:22" x14ac:dyDescent="0.25">
      <c r="B87" s="3" t="s">
        <v>189</v>
      </c>
      <c r="C87" s="111" t="s">
        <v>247</v>
      </c>
      <c r="D87" s="42" t="s">
        <v>334</v>
      </c>
      <c r="E87" s="155" t="s">
        <v>194</v>
      </c>
      <c r="F87" s="43">
        <v>159</v>
      </c>
      <c r="G87" s="10"/>
      <c r="H87" s="10"/>
      <c r="I87" s="2"/>
      <c r="J87" s="61"/>
      <c r="K87" s="71"/>
      <c r="L87" s="1"/>
      <c r="M87" s="1"/>
      <c r="N87" s="1"/>
      <c r="O87" s="1"/>
      <c r="P87" s="1"/>
      <c r="Q87" s="1"/>
    </row>
    <row r="88" spans="2:22" x14ac:dyDescent="0.25">
      <c r="B88" s="3" t="s">
        <v>190</v>
      </c>
      <c r="C88" s="111" t="s">
        <v>247</v>
      </c>
      <c r="D88" s="42" t="s">
        <v>333</v>
      </c>
      <c r="E88" s="155" t="s">
        <v>195</v>
      </c>
      <c r="F88" s="43">
        <v>159</v>
      </c>
      <c r="G88" s="10"/>
      <c r="H88" s="10"/>
      <c r="I88" s="2"/>
      <c r="J88" s="61"/>
      <c r="K88" s="71"/>
      <c r="L88" s="1"/>
      <c r="M88" s="1"/>
      <c r="N88" s="1"/>
      <c r="O88" s="1"/>
      <c r="P88" s="1"/>
      <c r="Q88" s="1"/>
    </row>
    <row r="89" spans="2:22" ht="15.75" thickBot="1" x14ac:dyDescent="0.3">
      <c r="B89" s="14" t="s">
        <v>191</v>
      </c>
      <c r="C89" s="111" t="s">
        <v>247</v>
      </c>
      <c r="D89" s="48" t="s">
        <v>332</v>
      </c>
      <c r="E89" s="157" t="s">
        <v>196</v>
      </c>
      <c r="F89" s="107">
        <v>150</v>
      </c>
      <c r="G89" s="12"/>
      <c r="H89" s="12"/>
      <c r="I89" s="13"/>
      <c r="J89" s="61"/>
      <c r="K89" s="72"/>
      <c r="L89" s="1"/>
      <c r="M89" s="1"/>
      <c r="N89" s="1"/>
      <c r="O89" s="1"/>
      <c r="P89" s="1"/>
      <c r="Q89" s="1"/>
    </row>
    <row r="90" spans="2:22" x14ac:dyDescent="0.25">
      <c r="B90" s="22" t="s">
        <v>221</v>
      </c>
      <c r="C90" s="115"/>
      <c r="D90" s="45">
        <f>COUNTA(D91:D94)</f>
        <v>4</v>
      </c>
      <c r="E90" s="156"/>
      <c r="F90" s="46">
        <f>SUM(F91:F94)</f>
        <v>935</v>
      </c>
      <c r="G90" s="20">
        <v>0.25</v>
      </c>
      <c r="H90" s="20">
        <v>0.12</v>
      </c>
      <c r="I90" s="21">
        <f>(ROUND(F90*(1-G90)*(1-H90),-1))</f>
        <v>620</v>
      </c>
      <c r="J90" s="61"/>
      <c r="K90" s="70">
        <f>SUM(I90*$M$6*$M$11)</f>
        <v>620</v>
      </c>
      <c r="L90" s="1"/>
      <c r="M90" s="1"/>
      <c r="N90" s="1"/>
      <c r="O90" s="1"/>
      <c r="P90" s="1"/>
      <c r="Q90" s="1"/>
    </row>
    <row r="91" spans="2:22" x14ac:dyDescent="0.25">
      <c r="B91" s="3" t="s">
        <v>399</v>
      </c>
      <c r="C91" s="111" t="s">
        <v>130</v>
      </c>
      <c r="D91" s="42" t="s">
        <v>336</v>
      </c>
      <c r="E91" s="42" t="s">
        <v>56</v>
      </c>
      <c r="F91" s="47">
        <v>249</v>
      </c>
      <c r="G91" s="10"/>
      <c r="H91" s="10"/>
      <c r="I91" s="2"/>
      <c r="J91" s="61"/>
      <c r="K91" s="71"/>
      <c r="L91" s="1"/>
      <c r="M91" s="1"/>
      <c r="N91" s="1"/>
      <c r="O91" s="1"/>
      <c r="P91" s="1"/>
      <c r="Q91" s="1"/>
    </row>
    <row r="92" spans="2:22" x14ac:dyDescent="0.25">
      <c r="B92" s="3" t="s">
        <v>43</v>
      </c>
      <c r="C92" s="111" t="s">
        <v>130</v>
      </c>
      <c r="D92" s="42" t="s">
        <v>337</v>
      </c>
      <c r="E92" s="42" t="s">
        <v>57</v>
      </c>
      <c r="F92" s="47">
        <v>179</v>
      </c>
      <c r="G92" s="10"/>
      <c r="H92" s="10"/>
      <c r="I92" s="2"/>
      <c r="J92" s="61"/>
      <c r="K92" s="71"/>
      <c r="L92" s="1"/>
      <c r="M92" s="1"/>
      <c r="N92" s="1"/>
      <c r="O92" s="1"/>
      <c r="P92" s="1"/>
      <c r="Q92" s="1"/>
    </row>
    <row r="93" spans="2:22" x14ac:dyDescent="0.25">
      <c r="B93" s="88" t="s">
        <v>263</v>
      </c>
      <c r="C93" s="111" t="s">
        <v>250</v>
      </c>
      <c r="D93" s="42" t="s">
        <v>230</v>
      </c>
      <c r="E93" s="42" t="s">
        <v>338</v>
      </c>
      <c r="F93" s="47">
        <v>252</v>
      </c>
      <c r="G93" s="10"/>
      <c r="H93" s="10"/>
      <c r="I93" s="2"/>
      <c r="J93" s="61"/>
      <c r="K93" s="71"/>
      <c r="L93" s="1"/>
      <c r="M93" s="1"/>
      <c r="N93" s="1"/>
      <c r="O93" s="1"/>
      <c r="P93" s="1"/>
      <c r="Q93" s="1"/>
    </row>
    <row r="94" spans="2:22" ht="15.75" thickBot="1" x14ac:dyDescent="0.3">
      <c r="B94" s="88" t="s">
        <v>264</v>
      </c>
      <c r="C94" s="111" t="s">
        <v>245</v>
      </c>
      <c r="D94" s="42" t="s">
        <v>229</v>
      </c>
      <c r="E94" s="42" t="s">
        <v>339</v>
      </c>
      <c r="F94" s="47">
        <v>255</v>
      </c>
      <c r="G94" s="10"/>
      <c r="H94" s="10"/>
      <c r="I94" s="2"/>
      <c r="J94" s="61"/>
      <c r="K94" s="71"/>
      <c r="L94" s="1"/>
      <c r="M94" s="1"/>
      <c r="N94" s="1"/>
      <c r="O94" s="1"/>
      <c r="P94" s="1"/>
      <c r="Q94" s="1"/>
    </row>
    <row r="95" spans="2:22" x14ac:dyDescent="0.25">
      <c r="B95" s="22" t="s">
        <v>222</v>
      </c>
      <c r="C95" s="115"/>
      <c r="D95" s="45">
        <f>COUNTA(D96:D99)</f>
        <v>4</v>
      </c>
      <c r="E95" s="156"/>
      <c r="F95" s="46">
        <f>SUM(F96:F99)</f>
        <v>708</v>
      </c>
      <c r="G95" s="20">
        <v>0.25</v>
      </c>
      <c r="H95" s="20">
        <v>0.12</v>
      </c>
      <c r="I95" s="21">
        <f>(ROUND(F95*(1-G95)*(1-H95),-1))</f>
        <v>470</v>
      </c>
      <c r="J95" s="61"/>
      <c r="K95" s="70">
        <f>SUM(I95*$M$6*$M$11)</f>
        <v>470</v>
      </c>
      <c r="L95" s="1"/>
      <c r="M95" s="1"/>
      <c r="N95" s="1"/>
      <c r="O95" s="1"/>
      <c r="P95" s="1"/>
      <c r="Q95" s="1"/>
    </row>
    <row r="96" spans="2:22" x14ac:dyDescent="0.25">
      <c r="B96" s="3" t="s">
        <v>101</v>
      </c>
      <c r="C96" s="111" t="s">
        <v>248</v>
      </c>
      <c r="D96" s="50" t="s">
        <v>340</v>
      </c>
      <c r="E96" s="50" t="s">
        <v>84</v>
      </c>
      <c r="F96" s="43">
        <v>150</v>
      </c>
      <c r="G96" s="10"/>
      <c r="H96" s="10"/>
      <c r="I96" s="2"/>
      <c r="J96" s="61"/>
      <c r="K96" s="71"/>
      <c r="L96" s="1"/>
      <c r="M96" s="1"/>
      <c r="N96" s="1"/>
      <c r="O96" s="1"/>
      <c r="P96" s="1"/>
      <c r="Q96" s="1"/>
    </row>
    <row r="97" spans="2:17" x14ac:dyDescent="0.25">
      <c r="B97" s="3" t="s">
        <v>174</v>
      </c>
      <c r="C97" s="111" t="s">
        <v>234</v>
      </c>
      <c r="D97" s="50" t="s">
        <v>341</v>
      </c>
      <c r="E97" s="50" t="s">
        <v>119</v>
      </c>
      <c r="F97" s="43">
        <v>119</v>
      </c>
      <c r="G97" s="10"/>
      <c r="H97" s="10"/>
      <c r="I97" s="2"/>
      <c r="J97" s="61"/>
      <c r="K97" s="71"/>
      <c r="L97" s="1"/>
      <c r="M97" s="1"/>
      <c r="N97" s="1"/>
      <c r="O97" s="1"/>
      <c r="P97" s="1"/>
      <c r="Q97" s="1"/>
    </row>
    <row r="98" spans="2:17" x14ac:dyDescent="0.25">
      <c r="B98" s="3" t="s">
        <v>44</v>
      </c>
      <c r="C98" s="111" t="s">
        <v>234</v>
      </c>
      <c r="D98" s="155" t="s">
        <v>342</v>
      </c>
      <c r="E98" s="90" t="s">
        <v>55</v>
      </c>
      <c r="F98" s="91">
        <v>139</v>
      </c>
      <c r="G98" s="10"/>
      <c r="H98" s="10"/>
      <c r="I98" s="92"/>
      <c r="J98" s="61"/>
      <c r="K98" s="71"/>
      <c r="L98" s="1"/>
      <c r="M98" s="1"/>
      <c r="N98" s="1"/>
      <c r="O98" s="1"/>
      <c r="P98" s="1"/>
      <c r="Q98" s="1"/>
    </row>
    <row r="99" spans="2:17" ht="15.75" thickBot="1" x14ac:dyDescent="0.3">
      <c r="B99" s="88" t="s">
        <v>265</v>
      </c>
      <c r="C99" s="111" t="s">
        <v>251</v>
      </c>
      <c r="D99" s="155" t="s">
        <v>225</v>
      </c>
      <c r="E99" s="90" t="s">
        <v>225</v>
      </c>
      <c r="F99" s="91">
        <v>300</v>
      </c>
      <c r="G99" s="10"/>
      <c r="H99" s="10"/>
      <c r="I99" s="92"/>
      <c r="J99" s="61"/>
      <c r="K99" s="71"/>
      <c r="L99" s="1"/>
      <c r="M99" s="1"/>
      <c r="N99" s="1"/>
      <c r="O99" s="1"/>
      <c r="P99" s="1"/>
      <c r="Q99" s="1"/>
    </row>
    <row r="100" spans="2:17" x14ac:dyDescent="0.25">
      <c r="B100" s="87" t="s">
        <v>198</v>
      </c>
      <c r="C100" s="117"/>
      <c r="D100" s="45">
        <f>COUNTA(D101:D102)</f>
        <v>2</v>
      </c>
      <c r="E100" s="156"/>
      <c r="F100" s="46">
        <f>SUM(F101:F102)</f>
        <v>489</v>
      </c>
      <c r="G100" s="20">
        <v>0.25</v>
      </c>
      <c r="H100" s="20">
        <v>0.12</v>
      </c>
      <c r="I100" s="21">
        <f>(ROUND(F100*(1-G100)*(1-H100),-1))</f>
        <v>320</v>
      </c>
      <c r="J100" s="61"/>
      <c r="K100" s="70">
        <f>SUM(I100*$M$6*$M$11)</f>
        <v>320</v>
      </c>
      <c r="L100" s="1"/>
      <c r="M100" s="1"/>
      <c r="N100" s="1"/>
      <c r="O100" s="1"/>
      <c r="P100" s="1"/>
      <c r="Q100" s="1"/>
    </row>
    <row r="101" spans="2:17" x14ac:dyDescent="0.25">
      <c r="B101" s="88" t="s">
        <v>266</v>
      </c>
      <c r="C101" s="111" t="s">
        <v>249</v>
      </c>
      <c r="D101" s="155" t="s">
        <v>343</v>
      </c>
      <c r="E101" s="90" t="s">
        <v>200</v>
      </c>
      <c r="F101" s="91">
        <v>269</v>
      </c>
      <c r="G101" s="10"/>
      <c r="H101" s="10"/>
      <c r="I101" s="92"/>
      <c r="J101" s="61"/>
      <c r="K101" s="71"/>
      <c r="L101" s="1"/>
      <c r="M101" s="1"/>
      <c r="N101" s="1"/>
      <c r="O101" s="1"/>
      <c r="P101" s="1"/>
      <c r="Q101" s="1"/>
    </row>
    <row r="102" spans="2:17" ht="15.75" thickBot="1" x14ac:dyDescent="0.3">
      <c r="B102" s="89" t="s">
        <v>267</v>
      </c>
      <c r="C102" s="111" t="s">
        <v>245</v>
      </c>
      <c r="D102" s="157" t="s">
        <v>199</v>
      </c>
      <c r="E102" s="93" t="s">
        <v>344</v>
      </c>
      <c r="F102" s="94">
        <v>220</v>
      </c>
      <c r="G102" s="10"/>
      <c r="H102" s="10"/>
      <c r="I102" s="95"/>
      <c r="J102" s="61"/>
      <c r="K102" s="72"/>
      <c r="L102" s="1"/>
      <c r="M102" s="1"/>
      <c r="N102" s="1"/>
      <c r="O102" s="1"/>
      <c r="P102" s="1"/>
      <c r="Q102" s="1"/>
    </row>
    <row r="103" spans="2:17" x14ac:dyDescent="0.25">
      <c r="B103" s="87" t="s">
        <v>227</v>
      </c>
      <c r="C103" s="117"/>
      <c r="D103" s="45">
        <f>COUNTA(D104:D105)</f>
        <v>2</v>
      </c>
      <c r="E103" s="156"/>
      <c r="F103" s="46">
        <f>SUM(F104:F105)</f>
        <v>185</v>
      </c>
      <c r="G103" s="163">
        <v>0.25</v>
      </c>
      <c r="H103" s="163">
        <v>0.12</v>
      </c>
      <c r="I103" s="21">
        <f>(ROUND(F103*(1-G103)*(1-H103),-1))</f>
        <v>120</v>
      </c>
      <c r="J103" s="61"/>
      <c r="K103" s="70">
        <f>SUM(I103*$M$6*$M$11)</f>
        <v>120</v>
      </c>
      <c r="L103" s="1"/>
      <c r="M103" s="1"/>
      <c r="N103" s="1"/>
      <c r="O103" s="1"/>
      <c r="P103" s="1"/>
      <c r="Q103" s="1"/>
    </row>
    <row r="104" spans="2:17" x14ac:dyDescent="0.25">
      <c r="B104" s="3" t="s">
        <v>203</v>
      </c>
      <c r="C104" s="111" t="s">
        <v>130</v>
      </c>
      <c r="D104" s="42" t="s">
        <v>312</v>
      </c>
      <c r="E104" s="42" t="s">
        <v>186</v>
      </c>
      <c r="F104" s="47">
        <v>98</v>
      </c>
      <c r="G104" s="10"/>
      <c r="H104" s="10"/>
      <c r="I104" s="92"/>
      <c r="J104" s="61"/>
      <c r="K104" s="71"/>
      <c r="L104" s="1"/>
      <c r="M104" s="1"/>
      <c r="N104" s="1"/>
      <c r="O104" s="1"/>
      <c r="P104" s="1"/>
      <c r="Q104" s="1"/>
    </row>
    <row r="105" spans="2:17" ht="15.75" thickBot="1" x14ac:dyDescent="0.3">
      <c r="B105" s="89" t="s">
        <v>269</v>
      </c>
      <c r="C105" s="124" t="s">
        <v>242</v>
      </c>
      <c r="D105" s="157" t="s">
        <v>270</v>
      </c>
      <c r="E105" s="93" t="s">
        <v>228</v>
      </c>
      <c r="F105" s="94">
        <v>87</v>
      </c>
      <c r="G105" s="12"/>
      <c r="H105" s="12"/>
      <c r="I105" s="95"/>
      <c r="J105" s="125"/>
      <c r="K105" s="72"/>
      <c r="L105" s="1"/>
      <c r="M105" s="1"/>
      <c r="N105" s="1"/>
      <c r="O105" s="1"/>
      <c r="P105" s="1"/>
      <c r="Q105" s="1"/>
    </row>
    <row r="106" spans="2:17" x14ac:dyDescent="0.25">
      <c r="L106" s="1"/>
      <c r="M106" s="1"/>
      <c r="N106" s="1"/>
      <c r="O106" s="1"/>
      <c r="P106" s="1"/>
    </row>
    <row r="108" spans="2:17" x14ac:dyDescent="0.25">
      <c r="E108" s="160"/>
    </row>
  </sheetData>
  <autoFilter ref="A5:R105" xr:uid="{00000000-0001-0000-0000-000000000000}">
    <filterColumn colId="14" showButton="0"/>
  </autoFilter>
  <mergeCells count="8">
    <mergeCell ref="O33:R36"/>
    <mergeCell ref="B3:I3"/>
    <mergeCell ref="B1:R1"/>
    <mergeCell ref="O30:R31"/>
    <mergeCell ref="O5:P5"/>
    <mergeCell ref="O3:P3"/>
    <mergeCell ref="O10:P10"/>
    <mergeCell ref="R6:R27"/>
  </mergeCells>
  <phoneticPr fontId="22" type="noConversion"/>
  <pageMargins left="0.7" right="0.7" top="0.78749999999999998" bottom="0.78749999999999998" header="0.51180555555555496" footer="0.51180555555555496"/>
  <pageSetup paperSize="9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AE9B-D8F0-4D91-9A32-0DF74D969A60}">
  <dimension ref="A1:J19"/>
  <sheetViews>
    <sheetView workbookViewId="0">
      <selection activeCell="C26" sqref="C26"/>
    </sheetView>
  </sheetViews>
  <sheetFormatPr baseColWidth="10" defaultRowHeight="15" x14ac:dyDescent="0.25"/>
  <cols>
    <col min="1" max="1" width="8.85546875" bestFit="1" customWidth="1"/>
    <col min="2" max="2" width="50.42578125" customWidth="1"/>
    <col min="3" max="3" width="44.28515625" customWidth="1"/>
    <col min="4" max="4" width="9" bestFit="1" customWidth="1"/>
    <col min="5" max="5" width="9.42578125" bestFit="1" customWidth="1"/>
    <col min="6" max="6" width="9.5703125" customWidth="1"/>
    <col min="7" max="7" width="12" style="108" bestFit="1" customWidth="1"/>
    <col min="8" max="8" width="13.7109375" style="108" bestFit="1" customWidth="1"/>
    <col min="9" max="9" width="32.7109375" bestFit="1" customWidth="1"/>
    <col min="10" max="10" width="12.5703125" bestFit="1" customWidth="1"/>
  </cols>
  <sheetData>
    <row r="1" spans="1:10" ht="36" customHeight="1" x14ac:dyDescent="0.25">
      <c r="A1" s="79" t="s">
        <v>159</v>
      </c>
      <c r="B1" s="79" t="s">
        <v>160</v>
      </c>
      <c r="C1" s="79" t="s">
        <v>161</v>
      </c>
      <c r="D1" s="79" t="s">
        <v>162</v>
      </c>
      <c r="E1" s="79" t="s">
        <v>372</v>
      </c>
      <c r="F1" s="80" t="s">
        <v>163</v>
      </c>
      <c r="G1" s="161" t="s">
        <v>120</v>
      </c>
      <c r="H1" s="161" t="s">
        <v>121</v>
      </c>
      <c r="I1" s="79" t="s">
        <v>122</v>
      </c>
      <c r="J1" s="80" t="s">
        <v>166</v>
      </c>
    </row>
    <row r="2" spans="1:10" x14ac:dyDescent="0.25">
      <c r="A2" t="s">
        <v>345</v>
      </c>
      <c r="B2" t="s">
        <v>355</v>
      </c>
      <c r="D2" t="s">
        <v>371</v>
      </c>
      <c r="E2">
        <v>31</v>
      </c>
      <c r="F2">
        <v>1</v>
      </c>
      <c r="G2" s="108" t="s">
        <v>373</v>
      </c>
      <c r="H2" s="108" t="s">
        <v>373</v>
      </c>
      <c r="I2" t="s">
        <v>384</v>
      </c>
      <c r="J2">
        <v>2023</v>
      </c>
    </row>
    <row r="3" spans="1:10" x14ac:dyDescent="0.25">
      <c r="A3" t="s">
        <v>123</v>
      </c>
      <c r="B3" t="s">
        <v>124</v>
      </c>
      <c r="C3" t="s">
        <v>356</v>
      </c>
      <c r="D3" t="s">
        <v>130</v>
      </c>
      <c r="E3">
        <v>10</v>
      </c>
      <c r="F3">
        <v>2</v>
      </c>
      <c r="G3" s="108" t="s">
        <v>125</v>
      </c>
      <c r="H3" s="108" t="s">
        <v>125</v>
      </c>
      <c r="I3" t="s">
        <v>126</v>
      </c>
      <c r="J3">
        <v>2016</v>
      </c>
    </row>
    <row r="4" spans="1:10" x14ac:dyDescent="0.25">
      <c r="A4" t="s">
        <v>346</v>
      </c>
      <c r="B4" t="s">
        <v>357</v>
      </c>
      <c r="C4" t="s">
        <v>358</v>
      </c>
      <c r="D4" t="s">
        <v>130</v>
      </c>
      <c r="E4">
        <v>79</v>
      </c>
      <c r="F4">
        <v>4</v>
      </c>
      <c r="G4" s="108" t="s">
        <v>374</v>
      </c>
      <c r="H4" s="108" t="s">
        <v>402</v>
      </c>
      <c r="I4" t="s">
        <v>385</v>
      </c>
      <c r="J4">
        <v>2011</v>
      </c>
    </row>
    <row r="5" spans="1:10" x14ac:dyDescent="0.25">
      <c r="A5" t="s">
        <v>347</v>
      </c>
      <c r="B5" t="s">
        <v>359</v>
      </c>
      <c r="C5" t="s">
        <v>360</v>
      </c>
      <c r="D5" t="s">
        <v>241</v>
      </c>
      <c r="E5">
        <v>6</v>
      </c>
      <c r="F5">
        <v>2</v>
      </c>
      <c r="G5" s="108" t="s">
        <v>375</v>
      </c>
      <c r="H5" s="108" t="s">
        <v>403</v>
      </c>
      <c r="I5" t="s">
        <v>386</v>
      </c>
      <c r="J5">
        <v>2020</v>
      </c>
    </row>
    <row r="6" spans="1:10" x14ac:dyDescent="0.25">
      <c r="A6" t="s">
        <v>348</v>
      </c>
      <c r="B6" t="s">
        <v>361</v>
      </c>
      <c r="C6" t="s">
        <v>356</v>
      </c>
      <c r="D6" t="s">
        <v>130</v>
      </c>
      <c r="E6">
        <v>30</v>
      </c>
      <c r="F6">
        <v>4</v>
      </c>
      <c r="G6" s="108" t="s">
        <v>376</v>
      </c>
      <c r="H6" s="108" t="s">
        <v>404</v>
      </c>
      <c r="I6" t="s">
        <v>387</v>
      </c>
      <c r="J6">
        <v>2014</v>
      </c>
    </row>
    <row r="7" spans="1:10" x14ac:dyDescent="0.25">
      <c r="A7" t="s">
        <v>127</v>
      </c>
      <c r="B7" t="s">
        <v>128</v>
      </c>
      <c r="C7" t="s">
        <v>129</v>
      </c>
      <c r="D7" t="s">
        <v>130</v>
      </c>
      <c r="E7">
        <v>12</v>
      </c>
      <c r="F7">
        <v>4</v>
      </c>
      <c r="G7" s="108" t="s">
        <v>131</v>
      </c>
      <c r="H7" s="108" t="s">
        <v>131</v>
      </c>
      <c r="I7" t="s">
        <v>132</v>
      </c>
      <c r="J7">
        <v>2015</v>
      </c>
    </row>
    <row r="8" spans="1:10" x14ac:dyDescent="0.25">
      <c r="A8" t="s">
        <v>349</v>
      </c>
      <c r="B8" t="s">
        <v>362</v>
      </c>
      <c r="C8" t="s">
        <v>363</v>
      </c>
      <c r="D8" t="s">
        <v>130</v>
      </c>
      <c r="E8">
        <v>53</v>
      </c>
      <c r="F8">
        <v>4</v>
      </c>
      <c r="G8" s="108" t="s">
        <v>377</v>
      </c>
      <c r="H8" s="108" t="s">
        <v>405</v>
      </c>
      <c r="I8" t="s">
        <v>388</v>
      </c>
      <c r="J8">
        <v>2012</v>
      </c>
    </row>
    <row r="9" spans="1:10" x14ac:dyDescent="0.25">
      <c r="A9" t="s">
        <v>133</v>
      </c>
      <c r="B9" t="s">
        <v>134</v>
      </c>
      <c r="C9" t="s">
        <v>356</v>
      </c>
      <c r="D9" t="s">
        <v>130</v>
      </c>
      <c r="E9">
        <v>73</v>
      </c>
      <c r="F9">
        <v>4</v>
      </c>
      <c r="G9" s="108" t="s">
        <v>135</v>
      </c>
      <c r="H9" s="108" t="s">
        <v>406</v>
      </c>
      <c r="I9" t="s">
        <v>136</v>
      </c>
      <c r="J9">
        <v>2000</v>
      </c>
    </row>
    <row r="10" spans="1:10" x14ac:dyDescent="0.25">
      <c r="A10" t="s">
        <v>350</v>
      </c>
      <c r="B10" t="s">
        <v>364</v>
      </c>
      <c r="C10" t="s">
        <v>365</v>
      </c>
      <c r="D10" t="s">
        <v>371</v>
      </c>
      <c r="E10">
        <v>11</v>
      </c>
      <c r="F10" s="162">
        <v>2</v>
      </c>
      <c r="G10" s="108" t="s">
        <v>378</v>
      </c>
      <c r="H10" s="108" t="s">
        <v>393</v>
      </c>
      <c r="I10" t="s">
        <v>389</v>
      </c>
      <c r="J10" t="s">
        <v>390</v>
      </c>
    </row>
    <row r="11" spans="1:10" x14ac:dyDescent="0.25">
      <c r="A11" t="s">
        <v>351</v>
      </c>
      <c r="B11" t="s">
        <v>394</v>
      </c>
      <c r="C11" t="s">
        <v>395</v>
      </c>
      <c r="D11" t="s">
        <v>371</v>
      </c>
      <c r="E11">
        <v>82</v>
      </c>
      <c r="F11" s="162">
        <v>1</v>
      </c>
      <c r="G11" s="108" t="s">
        <v>379</v>
      </c>
      <c r="H11" s="108" t="s">
        <v>380</v>
      </c>
      <c r="I11" t="s">
        <v>390</v>
      </c>
      <c r="J11" t="s">
        <v>390</v>
      </c>
    </row>
    <row r="12" spans="1:10" x14ac:dyDescent="0.25">
      <c r="A12" t="s">
        <v>137</v>
      </c>
      <c r="B12" t="s">
        <v>138</v>
      </c>
      <c r="C12" t="s">
        <v>139</v>
      </c>
      <c r="D12" t="s">
        <v>130</v>
      </c>
      <c r="E12">
        <v>28</v>
      </c>
      <c r="F12">
        <v>2</v>
      </c>
      <c r="G12" s="108" t="s">
        <v>381</v>
      </c>
      <c r="H12" s="108" t="s">
        <v>140</v>
      </c>
      <c r="I12" t="s">
        <v>141</v>
      </c>
      <c r="J12">
        <v>2014</v>
      </c>
    </row>
    <row r="13" spans="1:10" x14ac:dyDescent="0.25">
      <c r="A13" t="s">
        <v>142</v>
      </c>
      <c r="B13" t="s">
        <v>143</v>
      </c>
      <c r="C13" t="s">
        <v>144</v>
      </c>
      <c r="D13" t="s">
        <v>130</v>
      </c>
      <c r="E13">
        <v>6</v>
      </c>
      <c r="F13">
        <v>2</v>
      </c>
      <c r="G13" s="108" t="s">
        <v>145</v>
      </c>
      <c r="H13" s="108" t="s">
        <v>407</v>
      </c>
      <c r="I13" t="s">
        <v>146</v>
      </c>
      <c r="J13">
        <v>2020</v>
      </c>
    </row>
    <row r="14" spans="1:10" x14ac:dyDescent="0.25">
      <c r="A14" t="s">
        <v>147</v>
      </c>
      <c r="B14" t="s">
        <v>147</v>
      </c>
      <c r="C14" t="s">
        <v>148</v>
      </c>
      <c r="D14" t="s">
        <v>130</v>
      </c>
      <c r="E14">
        <v>28</v>
      </c>
      <c r="F14">
        <v>2</v>
      </c>
      <c r="G14" s="108" t="s">
        <v>149</v>
      </c>
      <c r="H14" s="108" t="s">
        <v>408</v>
      </c>
      <c r="I14" t="s">
        <v>150</v>
      </c>
      <c r="J14">
        <v>2007</v>
      </c>
    </row>
    <row r="15" spans="1:10" x14ac:dyDescent="0.25">
      <c r="A15" t="s">
        <v>151</v>
      </c>
      <c r="B15" t="s">
        <v>152</v>
      </c>
      <c r="C15" t="s">
        <v>356</v>
      </c>
      <c r="D15" t="s">
        <v>130</v>
      </c>
      <c r="E15">
        <v>14</v>
      </c>
      <c r="F15">
        <v>4</v>
      </c>
      <c r="G15" s="108" t="s">
        <v>153</v>
      </c>
      <c r="H15" s="108" t="s">
        <v>153</v>
      </c>
      <c r="I15" t="s">
        <v>154</v>
      </c>
      <c r="J15">
        <v>2011</v>
      </c>
    </row>
    <row r="16" spans="1:10" x14ac:dyDescent="0.25">
      <c r="A16" t="s">
        <v>352</v>
      </c>
      <c r="B16" t="s">
        <v>366</v>
      </c>
      <c r="C16" t="s">
        <v>367</v>
      </c>
      <c r="D16" t="s">
        <v>130</v>
      </c>
      <c r="E16">
        <v>58</v>
      </c>
      <c r="F16">
        <v>4</v>
      </c>
      <c r="G16" s="108" t="s">
        <v>164</v>
      </c>
      <c r="H16" s="108" t="s">
        <v>409</v>
      </c>
      <c r="I16" t="s">
        <v>165</v>
      </c>
      <c r="J16">
        <v>2000</v>
      </c>
    </row>
    <row r="17" spans="1:10" x14ac:dyDescent="0.25">
      <c r="A17" t="s">
        <v>353</v>
      </c>
      <c r="B17" t="s">
        <v>368</v>
      </c>
      <c r="C17" t="s">
        <v>356</v>
      </c>
      <c r="D17" t="s">
        <v>130</v>
      </c>
      <c r="E17">
        <v>28</v>
      </c>
      <c r="F17">
        <v>4</v>
      </c>
      <c r="G17" s="108" t="s">
        <v>382</v>
      </c>
      <c r="H17" s="108" t="s">
        <v>410</v>
      </c>
      <c r="I17" t="s">
        <v>391</v>
      </c>
      <c r="J17">
        <v>2008</v>
      </c>
    </row>
    <row r="18" spans="1:10" x14ac:dyDescent="0.25">
      <c r="A18" t="s">
        <v>155</v>
      </c>
      <c r="B18" t="s">
        <v>369</v>
      </c>
      <c r="C18" t="s">
        <v>356</v>
      </c>
      <c r="D18" t="s">
        <v>156</v>
      </c>
      <c r="E18">
        <v>85</v>
      </c>
      <c r="F18">
        <v>4</v>
      </c>
      <c r="G18" s="108" t="s">
        <v>157</v>
      </c>
      <c r="H18" s="108" t="s">
        <v>411</v>
      </c>
      <c r="I18" t="s">
        <v>158</v>
      </c>
      <c r="J18">
        <v>2021</v>
      </c>
    </row>
    <row r="19" spans="1:10" x14ac:dyDescent="0.25">
      <c r="A19" t="s">
        <v>354</v>
      </c>
      <c r="B19" t="s">
        <v>370</v>
      </c>
      <c r="C19" t="s">
        <v>356</v>
      </c>
      <c r="D19" t="s">
        <v>130</v>
      </c>
      <c r="E19">
        <v>28</v>
      </c>
      <c r="F19">
        <v>4</v>
      </c>
      <c r="G19" s="108" t="s">
        <v>383</v>
      </c>
      <c r="H19" s="108" t="s">
        <v>412</v>
      </c>
      <c r="I19" t="s">
        <v>392</v>
      </c>
      <c r="J19">
        <v>2014</v>
      </c>
    </row>
  </sheetData>
  <autoFilter ref="A1:J1" xr:uid="{D7CBAE9B-D8F0-4D91-9A32-0DF74D969A60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0AFB-571D-4879-B6D8-D4E6E61FEF23}">
  <dimension ref="A1"/>
  <sheetViews>
    <sheetView workbookViewId="0">
      <selection activeCell="E21" sqref="E21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Zeitschriftenpakete 2024</vt:lpstr>
      <vt:lpstr>Zeitschriften OA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Rux, Johannes</dc:creator>
  <dc:description/>
  <cp:lastModifiedBy>Riexinger, Melanie</cp:lastModifiedBy>
  <cp:revision>1</cp:revision>
  <cp:lastPrinted>2019-09-05T12:44:22Z</cp:lastPrinted>
  <dcterms:created xsi:type="dcterms:W3CDTF">2019-06-16T00:48:10Z</dcterms:created>
  <dcterms:modified xsi:type="dcterms:W3CDTF">2024-10-16T08:40:31Z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